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9440" windowHeight="15150"/>
  </bookViews>
  <sheets>
    <sheet name="Rekapitulace stavby" sheetId="1" r:id="rId1"/>
    <sheet name="10b - SO 10b - obslužná k..." sheetId="2" r:id="rId2"/>
    <sheet name="12b - SO 12 - Gabionová s..." sheetId="3" r:id="rId3"/>
    <sheet name="15b - SO 15b - Příkop a v..." sheetId="4" r:id="rId4"/>
    <sheet name="38db - SO 38d - Oplocení ..." sheetId="5" r:id="rId5"/>
    <sheet name="41b - SO 41b - Terénní úp..." sheetId="6" r:id="rId6"/>
    <sheet name="45b - SO 45b - pěší komun..." sheetId="7" r:id="rId7"/>
    <sheet name="46b - SO 46b - sadové úpr..." sheetId="8" r:id="rId8"/>
    <sheet name="54b - SO 54b - splašková ..." sheetId="9" r:id="rId9"/>
    <sheet name="56b - SO 56b - Veřejné os..." sheetId="10" r:id="rId10"/>
    <sheet name="57b - SO 57b - Elektrický..." sheetId="11" r:id="rId11"/>
    <sheet name="99b - Vedlejší náklady - ..." sheetId="12" r:id="rId12"/>
    <sheet name="Seznam figur" sheetId="13" r:id="rId13"/>
  </sheets>
  <definedNames>
    <definedName name="_xlnm._FilterDatabase" localSheetId="1" hidden="1">'10b - SO 10b - obslužná k...'!$C$121:$K$168</definedName>
    <definedName name="_xlnm._FilterDatabase" localSheetId="2" hidden="1">'12b - SO 12 - Gabionová s...'!$C$120:$K$161</definedName>
    <definedName name="_xlnm._FilterDatabase" localSheetId="3" hidden="1">'15b - SO 15b - Příkop a v...'!$C$128:$K$297</definedName>
    <definedName name="_xlnm._FilterDatabase" localSheetId="4" hidden="1">'38db - SO 38d - Oplocení ...'!$C$123:$K$212</definedName>
    <definedName name="_xlnm._FilterDatabase" localSheetId="5" hidden="1">'41b - SO 41b - Terénní úp...'!$C$117:$K$143</definedName>
    <definedName name="_xlnm._FilterDatabase" localSheetId="6" hidden="1">'45b - SO 45b - pěší komun...'!$C$121:$K$188</definedName>
    <definedName name="_xlnm._FilterDatabase" localSheetId="7" hidden="1">'46b - SO 46b - sadové úpr...'!$C$118:$K$147</definedName>
    <definedName name="_xlnm._FilterDatabase" localSheetId="8" hidden="1">'54b - SO 54b - splašková ...'!$C$121:$K$202</definedName>
    <definedName name="_xlnm._FilterDatabase" localSheetId="9" hidden="1">'56b - SO 56b - Veřejné os...'!$C$133:$K$205</definedName>
    <definedName name="_xlnm._FilterDatabase" localSheetId="10" hidden="1">'57b - SO 57b - Elektrický...'!$C$124:$K$185</definedName>
    <definedName name="_xlnm._FilterDatabase" localSheetId="11" hidden="1">'99b - Vedlejší náklady - ...'!$C$125:$K$145</definedName>
    <definedName name="_xlnm.Print_Titles" localSheetId="1">'10b - SO 10b - obslužná k...'!$121:$121</definedName>
    <definedName name="_xlnm.Print_Titles" localSheetId="2">'12b - SO 12 - Gabionová s...'!$120:$120</definedName>
    <definedName name="_xlnm.Print_Titles" localSheetId="3">'15b - SO 15b - Příkop a v...'!$128:$128</definedName>
    <definedName name="_xlnm.Print_Titles" localSheetId="4">'38db - SO 38d - Oplocení ...'!$123:$123</definedName>
    <definedName name="_xlnm.Print_Titles" localSheetId="5">'41b - SO 41b - Terénní úp...'!$117:$117</definedName>
    <definedName name="_xlnm.Print_Titles" localSheetId="6">'45b - SO 45b - pěší komun...'!$121:$121</definedName>
    <definedName name="_xlnm.Print_Titles" localSheetId="7">'46b - SO 46b - sadové úpr...'!$118:$118</definedName>
    <definedName name="_xlnm.Print_Titles" localSheetId="8">'54b - SO 54b - splašková ...'!$121:$121</definedName>
    <definedName name="_xlnm.Print_Titles" localSheetId="9">'56b - SO 56b - Veřejné os...'!$133:$133</definedName>
    <definedName name="_xlnm.Print_Titles" localSheetId="10">'57b - SO 57b - Elektrický...'!$124:$124</definedName>
    <definedName name="_xlnm.Print_Titles" localSheetId="11">'99b - Vedlejší náklady - ...'!$125:$125</definedName>
    <definedName name="_xlnm.Print_Titles" localSheetId="0">'Rekapitulace stavby'!$92:$92</definedName>
    <definedName name="_xlnm.Print_Titles" localSheetId="12">'Seznam figur'!$9:$9</definedName>
    <definedName name="_xlnm.Print_Area" localSheetId="1">'10b - SO 10b - obslužná k...'!$C$4:$J$76,'10b - SO 10b - obslužná k...'!$C$82:$J$103,'10b - SO 10b - obslužná k...'!$C$109:$K$168</definedName>
    <definedName name="_xlnm.Print_Area" localSheetId="2">'12b - SO 12 - Gabionová s...'!$C$4:$J$76,'12b - SO 12 - Gabionová s...'!$C$82:$J$102,'12b - SO 12 - Gabionová s...'!$C$108:$K$161</definedName>
    <definedName name="_xlnm.Print_Area" localSheetId="3">'15b - SO 15b - Příkop a v...'!$C$4:$J$76,'15b - SO 15b - Příkop a v...'!$C$82:$J$110,'15b - SO 15b - Příkop a v...'!$C$116:$K$297</definedName>
    <definedName name="_xlnm.Print_Area" localSheetId="4">'38db - SO 38d - Oplocení ...'!$C$4:$J$76,'38db - SO 38d - Oplocení ...'!$C$82:$J$105,'38db - SO 38d - Oplocení ...'!$C$111:$K$212</definedName>
    <definedName name="_xlnm.Print_Area" localSheetId="5">'41b - SO 41b - Terénní úp...'!$C$4:$J$76,'41b - SO 41b - Terénní úp...'!$C$82:$J$99,'41b - SO 41b - Terénní úp...'!$C$105:$K$143</definedName>
    <definedName name="_xlnm.Print_Area" localSheetId="6">'45b - SO 45b - pěší komun...'!$C$4:$J$76,'45b - SO 45b - pěší komun...'!$C$82:$J$103,'45b - SO 45b - pěší komun...'!$C$109:$K$188</definedName>
    <definedName name="_xlnm.Print_Area" localSheetId="7">'46b - SO 46b - sadové úpr...'!$C$4:$J$76,'46b - SO 46b - sadové úpr...'!$C$82:$J$100,'46b - SO 46b - sadové úpr...'!$C$106:$K$147</definedName>
    <definedName name="_xlnm.Print_Area" localSheetId="8">'54b - SO 54b - splašková ...'!$C$4:$J$76,'54b - SO 54b - splašková ...'!$C$82:$J$103,'54b - SO 54b - splašková ...'!$C$109:$K$202</definedName>
    <definedName name="_xlnm.Print_Area" localSheetId="9">'56b - SO 56b - Veřejné os...'!$C$4:$J$76,'56b - SO 56b - Veřejné os...'!$C$82:$J$115,'56b - SO 56b - Veřejné os...'!$C$121:$K$205</definedName>
    <definedName name="_xlnm.Print_Area" localSheetId="10">'57b - SO 57b - Elektrický...'!$C$4:$J$76,'57b - SO 57b - Elektrický...'!$C$82:$J$106,'57b - SO 57b - Elektrický...'!$C$112:$K$185</definedName>
    <definedName name="_xlnm.Print_Area" localSheetId="11">'99b - Vedlejší náklady - ...'!$C$4:$J$76,'99b - Vedlejší náklady - ...'!$C$82:$J$107,'99b - Vedlejší náklady - ...'!$C$113:$K$145</definedName>
    <definedName name="_xlnm.Print_Area" localSheetId="0">'Rekapitulace stavby'!$D$4:$AO$76,'Rekapitulace stavby'!$C$82:$AQ$106</definedName>
    <definedName name="_xlnm.Print_Area" localSheetId="12">'Seznam figur'!$C$4:$G$222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83" i="9" l="1"/>
  <c r="BE183" i="9" s="1"/>
  <c r="P183" i="9"/>
  <c r="R183" i="9"/>
  <c r="T183" i="9"/>
  <c r="BF183" i="9"/>
  <c r="BG183" i="9"/>
  <c r="BH183" i="9"/>
  <c r="BI183" i="9"/>
  <c r="BK183" i="9"/>
  <c r="J184" i="9"/>
  <c r="BE184" i="9" s="1"/>
  <c r="P184" i="9"/>
  <c r="R184" i="9"/>
  <c r="T184" i="9"/>
  <c r="BF184" i="9"/>
  <c r="BG184" i="9"/>
  <c r="BH184" i="9"/>
  <c r="BI184" i="9"/>
  <c r="BK184" i="9"/>
  <c r="D7" i="13" l="1"/>
  <c r="J37" i="12"/>
  <c r="J36" i="12"/>
  <c r="AY105" i="1"/>
  <c r="J35" i="12"/>
  <c r="AX105" i="1" s="1"/>
  <c r="BI145" i="12"/>
  <c r="BH145" i="12"/>
  <c r="BG145" i="12"/>
  <c r="BF145" i="12"/>
  <c r="T145" i="12"/>
  <c r="T144" i="12"/>
  <c r="R145" i="12"/>
  <c r="R144" i="12"/>
  <c r="P145" i="12"/>
  <c r="P144" i="12"/>
  <c r="BI143" i="12"/>
  <c r="BH143" i="12"/>
  <c r="BG143" i="12"/>
  <c r="BF143" i="12"/>
  <c r="T143" i="12"/>
  <c r="T142" i="12"/>
  <c r="R143" i="12"/>
  <c r="R142" i="12"/>
  <c r="P143" i="12"/>
  <c r="P142" i="12" s="1"/>
  <c r="BI141" i="12"/>
  <c r="BH141" i="12"/>
  <c r="BG141" i="12"/>
  <c r="BF141" i="12"/>
  <c r="T141" i="12"/>
  <c r="T140" i="12"/>
  <c r="R141" i="12"/>
  <c r="R140" i="12"/>
  <c r="P141" i="12"/>
  <c r="P140" i="12"/>
  <c r="BI139" i="12"/>
  <c r="BH139" i="12"/>
  <c r="BG139" i="12"/>
  <c r="BF139" i="12"/>
  <c r="T139" i="12"/>
  <c r="T138" i="12"/>
  <c r="R139" i="12"/>
  <c r="R138" i="12"/>
  <c r="P139" i="12"/>
  <c r="P138" i="12" s="1"/>
  <c r="BI137" i="12"/>
  <c r="BH137" i="12"/>
  <c r="BG137" i="12"/>
  <c r="BF137" i="12"/>
  <c r="T137" i="12"/>
  <c r="T136" i="12"/>
  <c r="R137" i="12"/>
  <c r="R136" i="12" s="1"/>
  <c r="P137" i="12"/>
  <c r="P136" i="12"/>
  <c r="BI135" i="12"/>
  <c r="BH135" i="12"/>
  <c r="BG135" i="12"/>
  <c r="BF135" i="12"/>
  <c r="T135" i="12"/>
  <c r="T134" i="12"/>
  <c r="R135" i="12"/>
  <c r="R134" i="12"/>
  <c r="P135" i="12"/>
  <c r="P134" i="12" s="1"/>
  <c r="BI133" i="12"/>
  <c r="BH133" i="12"/>
  <c r="BG133" i="12"/>
  <c r="BF133" i="12"/>
  <c r="T133" i="12"/>
  <c r="T132" i="12"/>
  <c r="R133" i="12"/>
  <c r="R132" i="12" s="1"/>
  <c r="P133" i="12"/>
  <c r="P132" i="12"/>
  <c r="BI131" i="12"/>
  <c r="BH131" i="12"/>
  <c r="BG131" i="12"/>
  <c r="BF131" i="12"/>
  <c r="T131" i="12"/>
  <c r="T130" i="12"/>
  <c r="R131" i="12"/>
  <c r="R130" i="12"/>
  <c r="P131" i="12"/>
  <c r="P130" i="12" s="1"/>
  <c r="BI129" i="12"/>
  <c r="BH129" i="12"/>
  <c r="BG129" i="12"/>
  <c r="BF129" i="12"/>
  <c r="T129" i="12"/>
  <c r="T128" i="12"/>
  <c r="T127" i="12" s="1"/>
  <c r="T126" i="12" s="1"/>
  <c r="R129" i="12"/>
  <c r="R128" i="12"/>
  <c r="R127" i="12" s="1"/>
  <c r="R126" i="12" s="1"/>
  <c r="P129" i="12"/>
  <c r="P128" i="12"/>
  <c r="J123" i="12"/>
  <c r="J122" i="12"/>
  <c r="F122" i="12"/>
  <c r="F120" i="12"/>
  <c r="E118" i="12"/>
  <c r="J92" i="12"/>
  <c r="J91" i="12"/>
  <c r="F91" i="12"/>
  <c r="F89" i="12"/>
  <c r="E87" i="12"/>
  <c r="J18" i="12"/>
  <c r="E18" i="12"/>
  <c r="F123" i="12"/>
  <c r="J17" i="12"/>
  <c r="J12" i="12"/>
  <c r="J120" i="12"/>
  <c r="E7" i="12"/>
  <c r="E85" i="12" s="1"/>
  <c r="J37" i="11"/>
  <c r="J36" i="11"/>
  <c r="AY104" i="1"/>
  <c r="J35" i="11"/>
  <c r="AX104" i="1" s="1"/>
  <c r="BI185" i="11"/>
  <c r="BH185" i="11"/>
  <c r="BG185" i="11"/>
  <c r="BF185" i="11"/>
  <c r="T185" i="11"/>
  <c r="T184" i="11"/>
  <c r="R185" i="11"/>
  <c r="R184" i="11" s="1"/>
  <c r="P185" i="11"/>
  <c r="P184" i="11"/>
  <c r="BI183" i="11"/>
  <c r="BH183" i="11"/>
  <c r="BG183" i="11"/>
  <c r="BF183" i="11"/>
  <c r="T183" i="11"/>
  <c r="T182" i="11" s="1"/>
  <c r="R183" i="11"/>
  <c r="R182" i="11"/>
  <c r="P183" i="11"/>
  <c r="P182" i="11"/>
  <c r="BI181" i="11"/>
  <c r="BH181" i="11"/>
  <c r="BG181" i="11"/>
  <c r="BF181" i="11"/>
  <c r="T181" i="11"/>
  <c r="T180" i="11"/>
  <c r="R181" i="11"/>
  <c r="R180" i="11"/>
  <c r="P181" i="11"/>
  <c r="P180" i="11"/>
  <c r="BI179" i="11"/>
  <c r="BH179" i="11"/>
  <c r="BG179" i="11"/>
  <c r="BF179" i="11"/>
  <c r="T179" i="11"/>
  <c r="R179" i="11"/>
  <c r="P179" i="11"/>
  <c r="BI178" i="11"/>
  <c r="BH178" i="11"/>
  <c r="BG178" i="11"/>
  <c r="BF178" i="11"/>
  <c r="T178" i="11"/>
  <c r="R178" i="11"/>
  <c r="P178" i="11"/>
  <c r="BI177" i="11"/>
  <c r="BH177" i="11"/>
  <c r="BG177" i="11"/>
  <c r="BF177" i="11"/>
  <c r="T177" i="11"/>
  <c r="R177" i="11"/>
  <c r="P177" i="11"/>
  <c r="BI176" i="11"/>
  <c r="BH176" i="11"/>
  <c r="BG176" i="11"/>
  <c r="BF176" i="11"/>
  <c r="T176" i="11"/>
  <c r="R176" i="11"/>
  <c r="P176" i="11"/>
  <c r="BI174" i="11"/>
  <c r="BH174" i="11"/>
  <c r="BG174" i="11"/>
  <c r="BF174" i="11"/>
  <c r="T174" i="11"/>
  <c r="R174" i="11"/>
  <c r="P174" i="11"/>
  <c r="BI173" i="11"/>
  <c r="BH173" i="11"/>
  <c r="BG173" i="11"/>
  <c r="BF173" i="11"/>
  <c r="T173" i="11"/>
  <c r="R173" i="11"/>
  <c r="P173" i="11"/>
  <c r="BI172" i="11"/>
  <c r="BH172" i="11"/>
  <c r="BG172" i="11"/>
  <c r="BF172" i="11"/>
  <c r="T172" i="11"/>
  <c r="R172" i="11"/>
  <c r="P172" i="11"/>
  <c r="BI171" i="11"/>
  <c r="BH171" i="11"/>
  <c r="BG171" i="11"/>
  <c r="BF171" i="11"/>
  <c r="T171" i="11"/>
  <c r="R171" i="11"/>
  <c r="P171" i="11"/>
  <c r="BI170" i="11"/>
  <c r="BH170" i="11"/>
  <c r="BG170" i="11"/>
  <c r="BF170" i="11"/>
  <c r="T170" i="11"/>
  <c r="R170" i="11"/>
  <c r="P170" i="11"/>
  <c r="BI169" i="11"/>
  <c r="BH169" i="11"/>
  <c r="BG169" i="11"/>
  <c r="BF169" i="11"/>
  <c r="T169" i="11"/>
  <c r="R169" i="11"/>
  <c r="P169" i="11"/>
  <c r="BI168" i="11"/>
  <c r="BH168" i="11"/>
  <c r="BG168" i="11"/>
  <c r="BF168" i="11"/>
  <c r="T168" i="11"/>
  <c r="R168" i="11"/>
  <c r="P168" i="11"/>
  <c r="BI167" i="11"/>
  <c r="BH167" i="11"/>
  <c r="BG167" i="11"/>
  <c r="BF167" i="11"/>
  <c r="T167" i="11"/>
  <c r="R167" i="11"/>
  <c r="P167" i="11"/>
  <c r="BI166" i="11"/>
  <c r="BH166" i="11"/>
  <c r="BG166" i="11"/>
  <c r="BF166" i="11"/>
  <c r="T166" i="11"/>
  <c r="R166" i="11"/>
  <c r="P166" i="11"/>
  <c r="BI165" i="11"/>
  <c r="BH165" i="11"/>
  <c r="BG165" i="11"/>
  <c r="BF165" i="11"/>
  <c r="T165" i="11"/>
  <c r="R165" i="11"/>
  <c r="P165" i="11"/>
  <c r="BI164" i="11"/>
  <c r="BH164" i="11"/>
  <c r="BG164" i="11"/>
  <c r="BF164" i="11"/>
  <c r="T164" i="11"/>
  <c r="R164" i="11"/>
  <c r="P164" i="11"/>
  <c r="BI163" i="11"/>
  <c r="BH163" i="11"/>
  <c r="BG163" i="11"/>
  <c r="BF163" i="11"/>
  <c r="T163" i="11"/>
  <c r="R163" i="11"/>
  <c r="P163" i="11"/>
  <c r="BI162" i="11"/>
  <c r="BH162" i="11"/>
  <c r="BG162" i="11"/>
  <c r="BF162" i="11"/>
  <c r="T162" i="11"/>
  <c r="R162" i="11"/>
  <c r="P162" i="11"/>
  <c r="BI161" i="11"/>
  <c r="BH161" i="11"/>
  <c r="BG161" i="11"/>
  <c r="BF161" i="11"/>
  <c r="T161" i="11"/>
  <c r="R161" i="11"/>
  <c r="P161" i="11"/>
  <c r="BI160" i="11"/>
  <c r="BH160" i="11"/>
  <c r="BG160" i="11"/>
  <c r="BF160" i="11"/>
  <c r="T160" i="11"/>
  <c r="R160" i="11"/>
  <c r="P160" i="11"/>
  <c r="BI159" i="11"/>
  <c r="BH159" i="11"/>
  <c r="BG159" i="11"/>
  <c r="BF159" i="11"/>
  <c r="T159" i="11"/>
  <c r="R159" i="11"/>
  <c r="P159" i="11"/>
  <c r="BI158" i="11"/>
  <c r="BH158" i="11"/>
  <c r="BG158" i="11"/>
  <c r="BF158" i="11"/>
  <c r="T158" i="11"/>
  <c r="R158" i="11"/>
  <c r="P158" i="11"/>
  <c r="BI157" i="11"/>
  <c r="BH157" i="11"/>
  <c r="BG157" i="11"/>
  <c r="BF157" i="11"/>
  <c r="T157" i="11"/>
  <c r="R157" i="11"/>
  <c r="P157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T153" i="11" s="1"/>
  <c r="R154" i="11"/>
  <c r="R153" i="11" s="1"/>
  <c r="P154" i="11"/>
  <c r="P153" i="11"/>
  <c r="BI152" i="11"/>
  <c r="BH152" i="11"/>
  <c r="BG152" i="11"/>
  <c r="BF152" i="11"/>
  <c r="T152" i="11"/>
  <c r="T151" i="11" s="1"/>
  <c r="R152" i="11"/>
  <c r="R151" i="11"/>
  <c r="P152" i="11"/>
  <c r="P151" i="11" s="1"/>
  <c r="BI150" i="11"/>
  <c r="BH150" i="11"/>
  <c r="BG150" i="11"/>
  <c r="BF150" i="11"/>
  <c r="T150" i="11"/>
  <c r="R150" i="11"/>
  <c r="P150" i="11"/>
  <c r="BI149" i="11"/>
  <c r="BH149" i="11"/>
  <c r="BG149" i="11"/>
  <c r="BF149" i="11"/>
  <c r="T149" i="11"/>
  <c r="R149" i="11"/>
  <c r="P149" i="11"/>
  <c r="BI148" i="11"/>
  <c r="BH148" i="11"/>
  <c r="BG148" i="11"/>
  <c r="BF148" i="11"/>
  <c r="T148" i="11"/>
  <c r="R148" i="11"/>
  <c r="P148" i="11"/>
  <c r="BI147" i="11"/>
  <c r="BH147" i="11"/>
  <c r="BG147" i="11"/>
  <c r="BF147" i="11"/>
  <c r="T147" i="11"/>
  <c r="R147" i="11"/>
  <c r="P147" i="11"/>
  <c r="BI146" i="11"/>
  <c r="BH146" i="11"/>
  <c r="BG146" i="11"/>
  <c r="BF146" i="11"/>
  <c r="T146" i="11"/>
  <c r="R146" i="11"/>
  <c r="P146" i="11"/>
  <c r="BI145" i="11"/>
  <c r="BH145" i="11"/>
  <c r="BG145" i="11"/>
  <c r="BF145" i="11"/>
  <c r="T145" i="11"/>
  <c r="R145" i="11"/>
  <c r="P145" i="11"/>
  <c r="BI144" i="11"/>
  <c r="BH144" i="11"/>
  <c r="BG144" i="11"/>
  <c r="BF144" i="11"/>
  <c r="T144" i="11"/>
  <c r="R144" i="11"/>
  <c r="P144" i="11"/>
  <c r="BI143" i="11"/>
  <c r="BH143" i="11"/>
  <c r="BG143" i="11"/>
  <c r="BF143" i="11"/>
  <c r="T143" i="11"/>
  <c r="R143" i="11"/>
  <c r="P143" i="11"/>
  <c r="BI142" i="11"/>
  <c r="BH142" i="11"/>
  <c r="BG142" i="11"/>
  <c r="BF142" i="11"/>
  <c r="T142" i="11"/>
  <c r="R142" i="11"/>
  <c r="P142" i="11"/>
  <c r="BI141" i="11"/>
  <c r="BH141" i="11"/>
  <c r="BG141" i="11"/>
  <c r="BF141" i="11"/>
  <c r="T141" i="11"/>
  <c r="R141" i="11"/>
  <c r="P141" i="11"/>
  <c r="BI140" i="11"/>
  <c r="BH140" i="11"/>
  <c r="BG140" i="11"/>
  <c r="BF140" i="11"/>
  <c r="T140" i="11"/>
  <c r="R140" i="11"/>
  <c r="P140" i="11"/>
  <c r="BI139" i="11"/>
  <c r="BH139" i="11"/>
  <c r="BG139" i="11"/>
  <c r="BF139" i="11"/>
  <c r="T139" i="11"/>
  <c r="R139" i="11"/>
  <c r="P139" i="11"/>
  <c r="BI138" i="11"/>
  <c r="BH138" i="11"/>
  <c r="BG138" i="11"/>
  <c r="BF138" i="11"/>
  <c r="T138" i="11"/>
  <c r="R138" i="11"/>
  <c r="P138" i="11"/>
  <c r="BI137" i="11"/>
  <c r="BH137" i="11"/>
  <c r="BG137" i="11"/>
  <c r="BF137" i="11"/>
  <c r="T137" i="11"/>
  <c r="R137" i="11"/>
  <c r="P137" i="11"/>
  <c r="BI136" i="11"/>
  <c r="BH136" i="11"/>
  <c r="BG136" i="11"/>
  <c r="BF136" i="11"/>
  <c r="T136" i="11"/>
  <c r="R136" i="11"/>
  <c r="P136" i="11"/>
  <c r="BI135" i="11"/>
  <c r="BH135" i="11"/>
  <c r="BG135" i="11"/>
  <c r="BF135" i="11"/>
  <c r="T135" i="11"/>
  <c r="R135" i="11"/>
  <c r="P135" i="11"/>
  <c r="BI134" i="11"/>
  <c r="BH134" i="11"/>
  <c r="BG134" i="11"/>
  <c r="BF134" i="11"/>
  <c r="T134" i="11"/>
  <c r="R134" i="11"/>
  <c r="P134" i="11"/>
  <c r="BI133" i="11"/>
  <c r="BH133" i="11"/>
  <c r="BG133" i="11"/>
  <c r="BF133" i="11"/>
  <c r="T133" i="11"/>
  <c r="R133" i="11"/>
  <c r="P133" i="11"/>
  <c r="BI132" i="11"/>
  <c r="BH132" i="11"/>
  <c r="BG132" i="11"/>
  <c r="BF132" i="11"/>
  <c r="T132" i="11"/>
  <c r="R132" i="11"/>
  <c r="P132" i="11"/>
  <c r="BI131" i="11"/>
  <c r="BH131" i="11"/>
  <c r="BG131" i="11"/>
  <c r="BF131" i="11"/>
  <c r="T131" i="11"/>
  <c r="R131" i="11"/>
  <c r="P131" i="11"/>
  <c r="BI130" i="11"/>
  <c r="BH130" i="11"/>
  <c r="BG130" i="11"/>
  <c r="BF130" i="11"/>
  <c r="T130" i="11"/>
  <c r="R130" i="11"/>
  <c r="P130" i="11"/>
  <c r="BI129" i="11"/>
  <c r="BH129" i="11"/>
  <c r="BG129" i="11"/>
  <c r="BF129" i="11"/>
  <c r="T129" i="11"/>
  <c r="R129" i="11"/>
  <c r="P129" i="11"/>
  <c r="BI128" i="11"/>
  <c r="BH128" i="11"/>
  <c r="BG128" i="11"/>
  <c r="BF128" i="11"/>
  <c r="T128" i="11"/>
  <c r="R128" i="11"/>
  <c r="P128" i="11"/>
  <c r="F119" i="11"/>
  <c r="E117" i="11"/>
  <c r="F89" i="11"/>
  <c r="E87" i="11"/>
  <c r="J24" i="11"/>
  <c r="E24" i="11"/>
  <c r="J92" i="11" s="1"/>
  <c r="J23" i="11"/>
  <c r="J21" i="11"/>
  <c r="E21" i="11"/>
  <c r="J121" i="11" s="1"/>
  <c r="J20" i="11"/>
  <c r="J18" i="11"/>
  <c r="E18" i="11"/>
  <c r="F122" i="11" s="1"/>
  <c r="J17" i="11"/>
  <c r="J15" i="11"/>
  <c r="E15" i="11"/>
  <c r="F91" i="11" s="1"/>
  <c r="J14" i="11"/>
  <c r="J12" i="11"/>
  <c r="J119" i="11"/>
  <c r="E7" i="11"/>
  <c r="E115" i="11"/>
  <c r="J37" i="10"/>
  <c r="J36" i="10"/>
  <c r="AY103" i="1" s="1"/>
  <c r="J35" i="10"/>
  <c r="AX103" i="1"/>
  <c r="BI205" i="10"/>
  <c r="BH205" i="10"/>
  <c r="BG205" i="10"/>
  <c r="BF205" i="10"/>
  <c r="T205" i="10"/>
  <c r="T204" i="10" s="1"/>
  <c r="R205" i="10"/>
  <c r="R204" i="10"/>
  <c r="P205" i="10"/>
  <c r="P204" i="10" s="1"/>
  <c r="BI203" i="10"/>
  <c r="BH203" i="10"/>
  <c r="BG203" i="10"/>
  <c r="BF203" i="10"/>
  <c r="T203" i="10"/>
  <c r="T202" i="10"/>
  <c r="R203" i="10"/>
  <c r="R202" i="10" s="1"/>
  <c r="P203" i="10"/>
  <c r="P202" i="10" s="1"/>
  <c r="BI201" i="10"/>
  <c r="BH201" i="10"/>
  <c r="BG201" i="10"/>
  <c r="BF201" i="10"/>
  <c r="T201" i="10"/>
  <c r="R201" i="10"/>
  <c r="P201" i="10"/>
  <c r="BI200" i="10"/>
  <c r="BH200" i="10"/>
  <c r="BG200" i="10"/>
  <c r="BF200" i="10"/>
  <c r="T200" i="10"/>
  <c r="R200" i="10"/>
  <c r="P200" i="10"/>
  <c r="BI198" i="10"/>
  <c r="BH198" i="10"/>
  <c r="BG198" i="10"/>
  <c r="BF198" i="10"/>
  <c r="T198" i="10"/>
  <c r="R198" i="10"/>
  <c r="P198" i="10"/>
  <c r="BI197" i="10"/>
  <c r="BH197" i="10"/>
  <c r="BG197" i="10"/>
  <c r="BF197" i="10"/>
  <c r="T197" i="10"/>
  <c r="R197" i="10"/>
  <c r="P197" i="10"/>
  <c r="BI196" i="10"/>
  <c r="BH196" i="10"/>
  <c r="BG196" i="10"/>
  <c r="BF196" i="10"/>
  <c r="T196" i="10"/>
  <c r="R196" i="10"/>
  <c r="P196" i="10"/>
  <c r="BI195" i="10"/>
  <c r="BH195" i="10"/>
  <c r="BG195" i="10"/>
  <c r="BF195" i="10"/>
  <c r="T195" i="10"/>
  <c r="R195" i="10"/>
  <c r="P195" i="10"/>
  <c r="BI194" i="10"/>
  <c r="BH194" i="10"/>
  <c r="BG194" i="10"/>
  <c r="BF194" i="10"/>
  <c r="T194" i="10"/>
  <c r="R194" i="10"/>
  <c r="P194" i="10"/>
  <c r="BI193" i="10"/>
  <c r="BH193" i="10"/>
  <c r="BG193" i="10"/>
  <c r="BF193" i="10"/>
  <c r="T193" i="10"/>
  <c r="R193" i="10"/>
  <c r="P193" i="10"/>
  <c r="BI192" i="10"/>
  <c r="BH192" i="10"/>
  <c r="BG192" i="10"/>
  <c r="BF192" i="10"/>
  <c r="T192" i="10"/>
  <c r="R192" i="10"/>
  <c r="P192" i="10"/>
  <c r="BI191" i="10"/>
  <c r="BH191" i="10"/>
  <c r="BG191" i="10"/>
  <c r="BF191" i="10"/>
  <c r="T191" i="10"/>
  <c r="R191" i="10"/>
  <c r="P191" i="10"/>
  <c r="BI190" i="10"/>
  <c r="BH190" i="10"/>
  <c r="BG190" i="10"/>
  <c r="BF190" i="10"/>
  <c r="T190" i="10"/>
  <c r="R190" i="10"/>
  <c r="P190" i="10"/>
  <c r="BI189" i="10"/>
  <c r="BH189" i="10"/>
  <c r="BG189" i="10"/>
  <c r="BF189" i="10"/>
  <c r="T189" i="10"/>
  <c r="R189" i="10"/>
  <c r="P189" i="10"/>
  <c r="BI188" i="10"/>
  <c r="BH188" i="10"/>
  <c r="BG188" i="10"/>
  <c r="BF188" i="10"/>
  <c r="T188" i="10"/>
  <c r="R188" i="10"/>
  <c r="P188" i="10"/>
  <c r="BI187" i="10"/>
  <c r="BH187" i="10"/>
  <c r="BG187" i="10"/>
  <c r="BF187" i="10"/>
  <c r="T187" i="10"/>
  <c r="R187" i="10"/>
  <c r="P187" i="10"/>
  <c r="BI186" i="10"/>
  <c r="BH186" i="10"/>
  <c r="BG186" i="10"/>
  <c r="BF186" i="10"/>
  <c r="T186" i="10"/>
  <c r="R186" i="10"/>
  <c r="P186" i="10"/>
  <c r="BI184" i="10"/>
  <c r="BH184" i="10"/>
  <c r="BG184" i="10"/>
  <c r="BF184" i="10"/>
  <c r="T184" i="10"/>
  <c r="T183" i="10"/>
  <c r="R184" i="10"/>
  <c r="R183" i="10"/>
  <c r="P184" i="10"/>
  <c r="P183" i="10" s="1"/>
  <c r="BI182" i="10"/>
  <c r="BH182" i="10"/>
  <c r="BG182" i="10"/>
  <c r="BF182" i="10"/>
  <c r="T182" i="10"/>
  <c r="R182" i="10"/>
  <c r="P182" i="10"/>
  <c r="BI181" i="10"/>
  <c r="BH181" i="10"/>
  <c r="BG181" i="10"/>
  <c r="BF181" i="10"/>
  <c r="T181" i="10"/>
  <c r="R181" i="10"/>
  <c r="P181" i="10"/>
  <c r="BI180" i="10"/>
  <c r="BH180" i="10"/>
  <c r="BG180" i="10"/>
  <c r="BF180" i="10"/>
  <c r="T180" i="10"/>
  <c r="R180" i="10"/>
  <c r="P180" i="10"/>
  <c r="BI179" i="10"/>
  <c r="BH179" i="10"/>
  <c r="BG179" i="10"/>
  <c r="BF179" i="10"/>
  <c r="T179" i="10"/>
  <c r="R179" i="10"/>
  <c r="P179" i="10"/>
  <c r="BI178" i="10"/>
  <c r="BH178" i="10"/>
  <c r="BG178" i="10"/>
  <c r="BF178" i="10"/>
  <c r="T178" i="10"/>
  <c r="R178" i="10"/>
  <c r="P178" i="10"/>
  <c r="BI176" i="10"/>
  <c r="BH176" i="10"/>
  <c r="BG176" i="10"/>
  <c r="BF176" i="10"/>
  <c r="T176" i="10"/>
  <c r="R176" i="10"/>
  <c r="P176" i="10"/>
  <c r="BI175" i="10"/>
  <c r="BH175" i="10"/>
  <c r="BG175" i="10"/>
  <c r="BF175" i="10"/>
  <c r="T175" i="10"/>
  <c r="R175" i="10"/>
  <c r="P175" i="10"/>
  <c r="BI174" i="10"/>
  <c r="BH174" i="10"/>
  <c r="BG174" i="10"/>
  <c r="BF174" i="10"/>
  <c r="T174" i="10"/>
  <c r="R174" i="10"/>
  <c r="P174" i="10"/>
  <c r="BI173" i="10"/>
  <c r="BH173" i="10"/>
  <c r="BG173" i="10"/>
  <c r="BF173" i="10"/>
  <c r="T173" i="10"/>
  <c r="R173" i="10"/>
  <c r="P173" i="10"/>
  <c r="BI172" i="10"/>
  <c r="BH172" i="10"/>
  <c r="BG172" i="10"/>
  <c r="BF172" i="10"/>
  <c r="T172" i="10"/>
  <c r="R172" i="10"/>
  <c r="P172" i="10"/>
  <c r="BI169" i="10"/>
  <c r="BH169" i="10"/>
  <c r="BG169" i="10"/>
  <c r="BF169" i="10"/>
  <c r="T169" i="10"/>
  <c r="T168" i="10"/>
  <c r="R169" i="10"/>
  <c r="R168" i="10"/>
  <c r="P169" i="10"/>
  <c r="P168" i="10" s="1"/>
  <c r="BI167" i="10"/>
  <c r="BH167" i="10"/>
  <c r="BG167" i="10"/>
  <c r="BF167" i="10"/>
  <c r="T167" i="10"/>
  <c r="T166" i="10"/>
  <c r="R167" i="10"/>
  <c r="R166" i="10" s="1"/>
  <c r="P167" i="10"/>
  <c r="P166" i="10"/>
  <c r="BI165" i="10"/>
  <c r="BH165" i="10"/>
  <c r="BG165" i="10"/>
  <c r="BF165" i="10"/>
  <c r="T165" i="10"/>
  <c r="T164" i="10" s="1"/>
  <c r="R165" i="10"/>
  <c r="R164" i="10"/>
  <c r="P165" i="10"/>
  <c r="P164" i="10"/>
  <c r="BI163" i="10"/>
  <c r="BH163" i="10"/>
  <c r="BG163" i="10"/>
  <c r="BF163" i="10"/>
  <c r="T163" i="10"/>
  <c r="R163" i="10"/>
  <c r="P163" i="10"/>
  <c r="BI162" i="10"/>
  <c r="BH162" i="10"/>
  <c r="BG162" i="10"/>
  <c r="BF162" i="10"/>
  <c r="T162" i="10"/>
  <c r="R162" i="10"/>
  <c r="P162" i="10"/>
  <c r="BI161" i="10"/>
  <c r="BH161" i="10"/>
  <c r="BG161" i="10"/>
  <c r="BF161" i="10"/>
  <c r="T161" i="10"/>
  <c r="R161" i="10"/>
  <c r="P161" i="10"/>
  <c r="BI160" i="10"/>
  <c r="BH160" i="10"/>
  <c r="BG160" i="10"/>
  <c r="BF160" i="10"/>
  <c r="T160" i="10"/>
  <c r="R160" i="10"/>
  <c r="P160" i="10"/>
  <c r="BI158" i="10"/>
  <c r="BH158" i="10"/>
  <c r="BG158" i="10"/>
  <c r="BF158" i="10"/>
  <c r="T158" i="10"/>
  <c r="R158" i="10"/>
  <c r="P158" i="10"/>
  <c r="BI157" i="10"/>
  <c r="BH157" i="10"/>
  <c r="BG157" i="10"/>
  <c r="BF157" i="10"/>
  <c r="T157" i="10"/>
  <c r="R157" i="10"/>
  <c r="P157" i="10"/>
  <c r="BI156" i="10"/>
  <c r="BH156" i="10"/>
  <c r="BG156" i="10"/>
  <c r="BF156" i="10"/>
  <c r="T156" i="10"/>
  <c r="R156" i="10"/>
  <c r="P156" i="10"/>
  <c r="BI155" i="10"/>
  <c r="BH155" i="10"/>
  <c r="BG155" i="10"/>
  <c r="BF155" i="10"/>
  <c r="T155" i="10"/>
  <c r="R155" i="10"/>
  <c r="P155" i="10"/>
  <c r="BI154" i="10"/>
  <c r="BH154" i="10"/>
  <c r="BG154" i="10"/>
  <c r="BF154" i="10"/>
  <c r="T154" i="10"/>
  <c r="R154" i="10"/>
  <c r="P154" i="10"/>
  <c r="BI151" i="10"/>
  <c r="BH151" i="10"/>
  <c r="BG151" i="10"/>
  <c r="BF151" i="10"/>
  <c r="T151" i="10"/>
  <c r="T150" i="10"/>
  <c r="R151" i="10"/>
  <c r="R150" i="10" s="1"/>
  <c r="P151" i="10"/>
  <c r="P150" i="10" s="1"/>
  <c r="BI149" i="10"/>
  <c r="BH149" i="10"/>
  <c r="BG149" i="10"/>
  <c r="BF149" i="10"/>
  <c r="T149" i="10"/>
  <c r="T148" i="10" s="1"/>
  <c r="R149" i="10"/>
  <c r="R148" i="10" s="1"/>
  <c r="P149" i="10"/>
  <c r="P148" i="10" s="1"/>
  <c r="BI147" i="10"/>
  <c r="BH147" i="10"/>
  <c r="BG147" i="10"/>
  <c r="BF147" i="10"/>
  <c r="T147" i="10"/>
  <c r="R147" i="10"/>
  <c r="P147" i="10"/>
  <c r="BI146" i="10"/>
  <c r="BH146" i="10"/>
  <c r="BG146" i="10"/>
  <c r="BF146" i="10"/>
  <c r="T146" i="10"/>
  <c r="R146" i="10"/>
  <c r="P146" i="10"/>
  <c r="BI145" i="10"/>
  <c r="BH145" i="10"/>
  <c r="BG145" i="10"/>
  <c r="BF145" i="10"/>
  <c r="T145" i="10"/>
  <c r="R145" i="10"/>
  <c r="P145" i="10"/>
  <c r="BI144" i="10"/>
  <c r="BH144" i="10"/>
  <c r="BG144" i="10"/>
  <c r="BF144" i="10"/>
  <c r="T144" i="10"/>
  <c r="R144" i="10"/>
  <c r="P144" i="10"/>
  <c r="BI143" i="10"/>
  <c r="BH143" i="10"/>
  <c r="BG143" i="10"/>
  <c r="BF143" i="10"/>
  <c r="T143" i="10"/>
  <c r="R143" i="10"/>
  <c r="P143" i="10"/>
  <c r="BI142" i="10"/>
  <c r="BH142" i="10"/>
  <c r="BG142" i="10"/>
  <c r="BF142" i="10"/>
  <c r="T142" i="10"/>
  <c r="R142" i="10"/>
  <c r="P142" i="10"/>
  <c r="BI141" i="10"/>
  <c r="BH141" i="10"/>
  <c r="BG141" i="10"/>
  <c r="BF141" i="10"/>
  <c r="T141" i="10"/>
  <c r="R141" i="10"/>
  <c r="P141" i="10"/>
  <c r="BI140" i="10"/>
  <c r="BH140" i="10"/>
  <c r="BG140" i="10"/>
  <c r="BF140" i="10"/>
  <c r="T140" i="10"/>
  <c r="R140" i="10"/>
  <c r="P140" i="10"/>
  <c r="BI139" i="10"/>
  <c r="BH139" i="10"/>
  <c r="BG139" i="10"/>
  <c r="BF139" i="10"/>
  <c r="T139" i="10"/>
  <c r="R139" i="10"/>
  <c r="P139" i="10"/>
  <c r="BI138" i="10"/>
  <c r="BH138" i="10"/>
  <c r="BG138" i="10"/>
  <c r="BF138" i="10"/>
  <c r="T138" i="10"/>
  <c r="R138" i="10"/>
  <c r="P138" i="10"/>
  <c r="BI137" i="10"/>
  <c r="BH137" i="10"/>
  <c r="BG137" i="10"/>
  <c r="BF137" i="10"/>
  <c r="T137" i="10"/>
  <c r="R137" i="10"/>
  <c r="P137" i="10"/>
  <c r="F128" i="10"/>
  <c r="E126" i="10"/>
  <c r="F89" i="10"/>
  <c r="E87" i="10"/>
  <c r="J24" i="10"/>
  <c r="E24" i="10"/>
  <c r="J131" i="10" s="1"/>
  <c r="J23" i="10"/>
  <c r="J21" i="10"/>
  <c r="E21" i="10"/>
  <c r="J91" i="10" s="1"/>
  <c r="J20" i="10"/>
  <c r="J18" i="10"/>
  <c r="E18" i="10"/>
  <c r="F92" i="10" s="1"/>
  <c r="J17" i="10"/>
  <c r="J15" i="10"/>
  <c r="E15" i="10"/>
  <c r="F130" i="10" s="1"/>
  <c r="J14" i="10"/>
  <c r="J12" i="10"/>
  <c r="J128" i="10"/>
  <c r="E7" i="10"/>
  <c r="E124" i="10"/>
  <c r="J37" i="9"/>
  <c r="J36" i="9"/>
  <c r="AY102" i="1" s="1"/>
  <c r="J35" i="9"/>
  <c r="AX102" i="1"/>
  <c r="BI202" i="9"/>
  <c r="BH202" i="9"/>
  <c r="BG202" i="9"/>
  <c r="BF202" i="9"/>
  <c r="T202" i="9"/>
  <c r="T201" i="9" s="1"/>
  <c r="R202" i="9"/>
  <c r="R201" i="9" s="1"/>
  <c r="P202" i="9"/>
  <c r="P201" i="9" s="1"/>
  <c r="BI199" i="9"/>
  <c r="BH199" i="9"/>
  <c r="BG199" i="9"/>
  <c r="BF199" i="9"/>
  <c r="T199" i="9"/>
  <c r="T198" i="9" s="1"/>
  <c r="R199" i="9"/>
  <c r="R198" i="9" s="1"/>
  <c r="P199" i="9"/>
  <c r="P198" i="9" s="1"/>
  <c r="BI196" i="9"/>
  <c r="BH196" i="9"/>
  <c r="BG196" i="9"/>
  <c r="BF196" i="9"/>
  <c r="T196" i="9"/>
  <c r="R196" i="9"/>
  <c r="P196" i="9"/>
  <c r="BI195" i="9"/>
  <c r="BH195" i="9"/>
  <c r="BG195" i="9"/>
  <c r="BF195" i="9"/>
  <c r="T195" i="9"/>
  <c r="R195" i="9"/>
  <c r="P195" i="9"/>
  <c r="BI194" i="9"/>
  <c r="BH194" i="9"/>
  <c r="BG194" i="9"/>
  <c r="BF194" i="9"/>
  <c r="T194" i="9"/>
  <c r="R194" i="9"/>
  <c r="P194" i="9"/>
  <c r="BI193" i="9"/>
  <c r="BH193" i="9"/>
  <c r="BG193" i="9"/>
  <c r="BF193" i="9"/>
  <c r="T193" i="9"/>
  <c r="R193" i="9"/>
  <c r="P193" i="9"/>
  <c r="BI192" i="9"/>
  <c r="BH192" i="9"/>
  <c r="BG192" i="9"/>
  <c r="BF192" i="9"/>
  <c r="T192" i="9"/>
  <c r="R192" i="9"/>
  <c r="P192" i="9"/>
  <c r="BI191" i="9"/>
  <c r="BH191" i="9"/>
  <c r="BG191" i="9"/>
  <c r="BF191" i="9"/>
  <c r="T191" i="9"/>
  <c r="R191" i="9"/>
  <c r="P191" i="9"/>
  <c r="BI190" i="9"/>
  <c r="BH190" i="9"/>
  <c r="BG190" i="9"/>
  <c r="BF190" i="9"/>
  <c r="T190" i="9"/>
  <c r="R190" i="9"/>
  <c r="P190" i="9"/>
  <c r="BI189" i="9"/>
  <c r="BH189" i="9"/>
  <c r="BG189" i="9"/>
  <c r="BF189" i="9"/>
  <c r="T189" i="9"/>
  <c r="R189" i="9"/>
  <c r="P189" i="9"/>
  <c r="BI187" i="9"/>
  <c r="BH187" i="9"/>
  <c r="BG187" i="9"/>
  <c r="BF187" i="9"/>
  <c r="T187" i="9"/>
  <c r="R187" i="9"/>
  <c r="P187" i="9"/>
  <c r="BI185" i="9"/>
  <c r="BH185" i="9"/>
  <c r="BG185" i="9"/>
  <c r="BF185" i="9"/>
  <c r="T185" i="9"/>
  <c r="R185" i="9"/>
  <c r="P185" i="9"/>
  <c r="BI182" i="9"/>
  <c r="BH182" i="9"/>
  <c r="BG182" i="9"/>
  <c r="BF182" i="9"/>
  <c r="T182" i="9"/>
  <c r="R182" i="9"/>
  <c r="P182" i="9"/>
  <c r="BI180" i="9"/>
  <c r="BH180" i="9"/>
  <c r="BG180" i="9"/>
  <c r="BF180" i="9"/>
  <c r="T180" i="9"/>
  <c r="R180" i="9"/>
  <c r="P180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1" i="9"/>
  <c r="BH171" i="9"/>
  <c r="BG171" i="9"/>
  <c r="BF171" i="9"/>
  <c r="T171" i="9"/>
  <c r="R171" i="9"/>
  <c r="P171" i="9"/>
  <c r="BI170" i="9"/>
  <c r="BH170" i="9"/>
  <c r="BG170" i="9"/>
  <c r="BF170" i="9"/>
  <c r="T170" i="9"/>
  <c r="R170" i="9"/>
  <c r="P170" i="9"/>
  <c r="BI169" i="9"/>
  <c r="BH169" i="9"/>
  <c r="BG169" i="9"/>
  <c r="BF169" i="9"/>
  <c r="T169" i="9"/>
  <c r="R169" i="9"/>
  <c r="P169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0" i="9"/>
  <c r="BH160" i="9"/>
  <c r="BG160" i="9"/>
  <c r="BF160" i="9"/>
  <c r="T160" i="9"/>
  <c r="R160" i="9"/>
  <c r="P160" i="9"/>
  <c r="BI155" i="9"/>
  <c r="BH155" i="9"/>
  <c r="BG155" i="9"/>
  <c r="BF155" i="9"/>
  <c r="T155" i="9"/>
  <c r="R155" i="9"/>
  <c r="P155" i="9"/>
  <c r="BI150" i="9"/>
  <c r="BH150" i="9"/>
  <c r="BG150" i="9"/>
  <c r="BF150" i="9"/>
  <c r="T150" i="9"/>
  <c r="R150" i="9"/>
  <c r="P150" i="9"/>
  <c r="BI146" i="9"/>
  <c r="BH146" i="9"/>
  <c r="BG146" i="9"/>
  <c r="BF146" i="9"/>
  <c r="T146" i="9"/>
  <c r="R146" i="9"/>
  <c r="P146" i="9"/>
  <c r="BI141" i="9"/>
  <c r="BH141" i="9"/>
  <c r="BG141" i="9"/>
  <c r="BF141" i="9"/>
  <c r="T141" i="9"/>
  <c r="R141" i="9"/>
  <c r="P141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3" i="9"/>
  <c r="BH133" i="9"/>
  <c r="BG133" i="9"/>
  <c r="BF133" i="9"/>
  <c r="T133" i="9"/>
  <c r="R133" i="9"/>
  <c r="P133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R129" i="9"/>
  <c r="P129" i="9"/>
  <c r="BI125" i="9"/>
  <c r="BH125" i="9"/>
  <c r="BG125" i="9"/>
  <c r="BF125" i="9"/>
  <c r="T125" i="9"/>
  <c r="R125" i="9"/>
  <c r="P125" i="9"/>
  <c r="J119" i="9"/>
  <c r="J118" i="9"/>
  <c r="F118" i="9"/>
  <c r="F116" i="9"/>
  <c r="E114" i="9"/>
  <c r="J92" i="9"/>
  <c r="J91" i="9"/>
  <c r="F91" i="9"/>
  <c r="F89" i="9"/>
  <c r="E87" i="9"/>
  <c r="J18" i="9"/>
  <c r="E18" i="9"/>
  <c r="F119" i="9" s="1"/>
  <c r="J17" i="9"/>
  <c r="J12" i="9"/>
  <c r="J116" i="9" s="1"/>
  <c r="E7" i="9"/>
  <c r="E112" i="9" s="1"/>
  <c r="J37" i="8"/>
  <c r="J36" i="8"/>
  <c r="AY101" i="1"/>
  <c r="J35" i="8"/>
  <c r="AX101" i="1"/>
  <c r="BI147" i="8"/>
  <c r="BH147" i="8"/>
  <c r="BG147" i="8"/>
  <c r="BF147" i="8"/>
  <c r="T147" i="8"/>
  <c r="T146" i="8"/>
  <c r="R147" i="8"/>
  <c r="R146" i="8"/>
  <c r="P147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J116" i="8"/>
  <c r="J115" i="8"/>
  <c r="F115" i="8"/>
  <c r="F113" i="8"/>
  <c r="E111" i="8"/>
  <c r="J92" i="8"/>
  <c r="J91" i="8"/>
  <c r="F91" i="8"/>
  <c r="F89" i="8"/>
  <c r="E87" i="8"/>
  <c r="J18" i="8"/>
  <c r="E18" i="8"/>
  <c r="F92" i="8" s="1"/>
  <c r="J17" i="8"/>
  <c r="J12" i="8"/>
  <c r="J89" i="8"/>
  <c r="E7" i="8"/>
  <c r="E109" i="8"/>
  <c r="J37" i="7"/>
  <c r="J36" i="7"/>
  <c r="AY100" i="1" s="1"/>
  <c r="J35" i="7"/>
  <c r="AX100" i="1"/>
  <c r="BI188" i="7"/>
  <c r="BH188" i="7"/>
  <c r="BG188" i="7"/>
  <c r="BF188" i="7"/>
  <c r="T188" i="7"/>
  <c r="T187" i="7" s="1"/>
  <c r="R188" i="7"/>
  <c r="R187" i="7"/>
  <c r="P188" i="7"/>
  <c r="P187" i="7" s="1"/>
  <c r="BI186" i="7"/>
  <c r="BH186" i="7"/>
  <c r="BG186" i="7"/>
  <c r="BF186" i="7"/>
  <c r="T186" i="7"/>
  <c r="R186" i="7"/>
  <c r="P186" i="7"/>
  <c r="BI185" i="7"/>
  <c r="BH185" i="7"/>
  <c r="BG185" i="7"/>
  <c r="BF185" i="7"/>
  <c r="T185" i="7"/>
  <c r="R185" i="7"/>
  <c r="P185" i="7"/>
  <c r="BI183" i="7"/>
  <c r="BH183" i="7"/>
  <c r="BG183" i="7"/>
  <c r="BF183" i="7"/>
  <c r="T183" i="7"/>
  <c r="R183" i="7"/>
  <c r="P183" i="7"/>
  <c r="BI182" i="7"/>
  <c r="BH182" i="7"/>
  <c r="BG182" i="7"/>
  <c r="BF182" i="7"/>
  <c r="T182" i="7"/>
  <c r="R182" i="7"/>
  <c r="P182" i="7"/>
  <c r="BI180" i="7"/>
  <c r="BH180" i="7"/>
  <c r="BG180" i="7"/>
  <c r="BF180" i="7"/>
  <c r="T180" i="7"/>
  <c r="R180" i="7"/>
  <c r="P180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4" i="7"/>
  <c r="BH174" i="7"/>
  <c r="BG174" i="7"/>
  <c r="BF174" i="7"/>
  <c r="T174" i="7"/>
  <c r="R174" i="7"/>
  <c r="P174" i="7"/>
  <c r="BI172" i="7"/>
  <c r="BH172" i="7"/>
  <c r="BG172" i="7"/>
  <c r="BF172" i="7"/>
  <c r="T172" i="7"/>
  <c r="R172" i="7"/>
  <c r="P172" i="7"/>
  <c r="BI170" i="7"/>
  <c r="BH170" i="7"/>
  <c r="BG170" i="7"/>
  <c r="BF170" i="7"/>
  <c r="T170" i="7"/>
  <c r="R170" i="7"/>
  <c r="P170" i="7"/>
  <c r="BI168" i="7"/>
  <c r="BH168" i="7"/>
  <c r="BG168" i="7"/>
  <c r="BF168" i="7"/>
  <c r="T168" i="7"/>
  <c r="R168" i="7"/>
  <c r="P168" i="7"/>
  <c r="BI166" i="7"/>
  <c r="BH166" i="7"/>
  <c r="BG166" i="7"/>
  <c r="BF166" i="7"/>
  <c r="T166" i="7"/>
  <c r="R166" i="7"/>
  <c r="P166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7" i="7"/>
  <c r="BH157" i="7"/>
  <c r="BG157" i="7"/>
  <c r="BF157" i="7"/>
  <c r="T157" i="7"/>
  <c r="R157" i="7"/>
  <c r="P157" i="7"/>
  <c r="BI155" i="7"/>
  <c r="BH155" i="7"/>
  <c r="BG155" i="7"/>
  <c r="BF155" i="7"/>
  <c r="T155" i="7"/>
  <c r="R155" i="7"/>
  <c r="P155" i="7"/>
  <c r="BI153" i="7"/>
  <c r="BH153" i="7"/>
  <c r="BG153" i="7"/>
  <c r="BF153" i="7"/>
  <c r="T153" i="7"/>
  <c r="R153" i="7"/>
  <c r="P153" i="7"/>
  <c r="BI147" i="7"/>
  <c r="BH147" i="7"/>
  <c r="BG147" i="7"/>
  <c r="BF147" i="7"/>
  <c r="T147" i="7"/>
  <c r="R147" i="7"/>
  <c r="P147" i="7"/>
  <c r="BI145" i="7"/>
  <c r="BH145" i="7"/>
  <c r="BG145" i="7"/>
  <c r="BF145" i="7"/>
  <c r="T145" i="7"/>
  <c r="R145" i="7"/>
  <c r="P145" i="7"/>
  <c r="BI142" i="7"/>
  <c r="BH142" i="7"/>
  <c r="BG142" i="7"/>
  <c r="BF142" i="7"/>
  <c r="T142" i="7"/>
  <c r="R142" i="7"/>
  <c r="P142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2" i="7"/>
  <c r="BH132" i="7"/>
  <c r="BG132" i="7"/>
  <c r="BF132" i="7"/>
  <c r="T132" i="7"/>
  <c r="R132" i="7"/>
  <c r="P132" i="7"/>
  <c r="BI127" i="7"/>
  <c r="BH127" i="7"/>
  <c r="BG127" i="7"/>
  <c r="BF127" i="7"/>
  <c r="T127" i="7"/>
  <c r="R127" i="7"/>
  <c r="P127" i="7"/>
  <c r="BI125" i="7"/>
  <c r="BH125" i="7"/>
  <c r="BG125" i="7"/>
  <c r="BF125" i="7"/>
  <c r="T125" i="7"/>
  <c r="R125" i="7"/>
  <c r="P125" i="7"/>
  <c r="J119" i="7"/>
  <c r="J118" i="7"/>
  <c r="F118" i="7"/>
  <c r="F116" i="7"/>
  <c r="E114" i="7"/>
  <c r="J92" i="7"/>
  <c r="J91" i="7"/>
  <c r="F91" i="7"/>
  <c r="F89" i="7"/>
  <c r="E87" i="7"/>
  <c r="J18" i="7"/>
  <c r="E18" i="7"/>
  <c r="F92" i="7" s="1"/>
  <c r="J17" i="7"/>
  <c r="J12" i="7"/>
  <c r="J116" i="7" s="1"/>
  <c r="E7" i="7"/>
  <c r="E85" i="7"/>
  <c r="J37" i="6"/>
  <c r="J36" i="6"/>
  <c r="AY99" i="1" s="1"/>
  <c r="J35" i="6"/>
  <c r="AX99" i="1" s="1"/>
  <c r="BI142" i="6"/>
  <c r="BH142" i="6"/>
  <c r="BG142" i="6"/>
  <c r="BF142" i="6"/>
  <c r="T142" i="6"/>
  <c r="R142" i="6"/>
  <c r="P142" i="6"/>
  <c r="BI136" i="6"/>
  <c r="BH136" i="6"/>
  <c r="BG136" i="6"/>
  <c r="BF136" i="6"/>
  <c r="T136" i="6"/>
  <c r="R136" i="6"/>
  <c r="P136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R130" i="6"/>
  <c r="P130" i="6"/>
  <c r="BI128" i="6"/>
  <c r="BH128" i="6"/>
  <c r="BG128" i="6"/>
  <c r="BF128" i="6"/>
  <c r="T128" i="6"/>
  <c r="R128" i="6"/>
  <c r="P128" i="6"/>
  <c r="BI125" i="6"/>
  <c r="BH125" i="6"/>
  <c r="BG125" i="6"/>
  <c r="BF125" i="6"/>
  <c r="T125" i="6"/>
  <c r="R125" i="6"/>
  <c r="P125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J115" i="6"/>
  <c r="J114" i="6"/>
  <c r="F114" i="6"/>
  <c r="F112" i="6"/>
  <c r="E110" i="6"/>
  <c r="J92" i="6"/>
  <c r="J91" i="6"/>
  <c r="F91" i="6"/>
  <c r="F89" i="6"/>
  <c r="E87" i="6"/>
  <c r="J18" i="6"/>
  <c r="E18" i="6"/>
  <c r="F115" i="6"/>
  <c r="J17" i="6"/>
  <c r="J12" i="6"/>
  <c r="J89" i="6" s="1"/>
  <c r="E7" i="6"/>
  <c r="E85" i="6"/>
  <c r="J37" i="5"/>
  <c r="J36" i="5"/>
  <c r="AY98" i="1"/>
  <c r="J35" i="5"/>
  <c r="AX98" i="1"/>
  <c r="BI211" i="5"/>
  <c r="BH211" i="5"/>
  <c r="BG211" i="5"/>
  <c r="BF211" i="5"/>
  <c r="T211" i="5"/>
  <c r="R211" i="5"/>
  <c r="P211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T178" i="5" s="1"/>
  <c r="R179" i="5"/>
  <c r="R178" i="5"/>
  <c r="P179" i="5"/>
  <c r="P178" i="5"/>
  <c r="BI174" i="5"/>
  <c r="BH174" i="5"/>
  <c r="BG174" i="5"/>
  <c r="BF174" i="5"/>
  <c r="T174" i="5"/>
  <c r="R174" i="5"/>
  <c r="P174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3" i="5"/>
  <c r="BH163" i="5"/>
  <c r="BG163" i="5"/>
  <c r="BF163" i="5"/>
  <c r="T163" i="5"/>
  <c r="R163" i="5"/>
  <c r="P163" i="5"/>
  <c r="BI159" i="5"/>
  <c r="BH159" i="5"/>
  <c r="BG159" i="5"/>
  <c r="BF159" i="5"/>
  <c r="T159" i="5"/>
  <c r="R159" i="5"/>
  <c r="P159" i="5"/>
  <c r="BI155" i="5"/>
  <c r="BH155" i="5"/>
  <c r="BG155" i="5"/>
  <c r="BF155" i="5"/>
  <c r="T155" i="5"/>
  <c r="R155" i="5"/>
  <c r="P155" i="5"/>
  <c r="BI151" i="5"/>
  <c r="BH151" i="5"/>
  <c r="BG151" i="5"/>
  <c r="BF151" i="5"/>
  <c r="T151" i="5"/>
  <c r="R151" i="5"/>
  <c r="P151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6" i="5"/>
  <c r="BH136" i="5"/>
  <c r="BG136" i="5"/>
  <c r="BF136" i="5"/>
  <c r="T136" i="5"/>
  <c r="R136" i="5"/>
  <c r="P136" i="5"/>
  <c r="BI131" i="5"/>
  <c r="BH131" i="5"/>
  <c r="BG131" i="5"/>
  <c r="BF131" i="5"/>
  <c r="T131" i="5"/>
  <c r="R131" i="5"/>
  <c r="P131" i="5"/>
  <c r="BI129" i="5"/>
  <c r="BH129" i="5"/>
  <c r="BG129" i="5"/>
  <c r="BF129" i="5"/>
  <c r="T129" i="5"/>
  <c r="R129" i="5"/>
  <c r="P129" i="5"/>
  <c r="BI127" i="5"/>
  <c r="BH127" i="5"/>
  <c r="BG127" i="5"/>
  <c r="BF127" i="5"/>
  <c r="T127" i="5"/>
  <c r="R127" i="5"/>
  <c r="P127" i="5"/>
  <c r="J121" i="5"/>
  <c r="J120" i="5"/>
  <c r="F120" i="5"/>
  <c r="F118" i="5"/>
  <c r="E116" i="5"/>
  <c r="J92" i="5"/>
  <c r="J91" i="5"/>
  <c r="F91" i="5"/>
  <c r="F89" i="5"/>
  <c r="E87" i="5"/>
  <c r="J18" i="5"/>
  <c r="E18" i="5"/>
  <c r="F121" i="5"/>
  <c r="J17" i="5"/>
  <c r="J12" i="5"/>
  <c r="J118" i="5" s="1"/>
  <c r="E7" i="5"/>
  <c r="E85" i="5" s="1"/>
  <c r="J37" i="4"/>
  <c r="J36" i="4"/>
  <c r="AY97" i="1"/>
  <c r="J35" i="4"/>
  <c r="AX97" i="1"/>
  <c r="BI297" i="4"/>
  <c r="BH297" i="4"/>
  <c r="BG297" i="4"/>
  <c r="BF297" i="4"/>
  <c r="T297" i="4"/>
  <c r="R297" i="4"/>
  <c r="P297" i="4"/>
  <c r="BI295" i="4"/>
  <c r="BH295" i="4"/>
  <c r="BG295" i="4"/>
  <c r="BF295" i="4"/>
  <c r="T295" i="4"/>
  <c r="R295" i="4"/>
  <c r="P295" i="4"/>
  <c r="BI293" i="4"/>
  <c r="BH293" i="4"/>
  <c r="BG293" i="4"/>
  <c r="BF293" i="4"/>
  <c r="T293" i="4"/>
  <c r="R293" i="4"/>
  <c r="P293" i="4"/>
  <c r="BI287" i="4"/>
  <c r="BH287" i="4"/>
  <c r="BG287" i="4"/>
  <c r="BF287" i="4"/>
  <c r="T287" i="4"/>
  <c r="R287" i="4"/>
  <c r="P287" i="4"/>
  <c r="BI285" i="4"/>
  <c r="BH285" i="4"/>
  <c r="BG285" i="4"/>
  <c r="BF285" i="4"/>
  <c r="T285" i="4"/>
  <c r="R285" i="4"/>
  <c r="P285" i="4"/>
  <c r="BI283" i="4"/>
  <c r="BH283" i="4"/>
  <c r="BG283" i="4"/>
  <c r="BF283" i="4"/>
  <c r="T283" i="4"/>
  <c r="R283" i="4"/>
  <c r="P283" i="4"/>
  <c r="BI281" i="4"/>
  <c r="BH281" i="4"/>
  <c r="BG281" i="4"/>
  <c r="BF281" i="4"/>
  <c r="T281" i="4"/>
  <c r="R281" i="4"/>
  <c r="P281" i="4"/>
  <c r="BI279" i="4"/>
  <c r="BH279" i="4"/>
  <c r="BG279" i="4"/>
  <c r="BF279" i="4"/>
  <c r="T279" i="4"/>
  <c r="R279" i="4"/>
  <c r="P279" i="4"/>
  <c r="BI277" i="4"/>
  <c r="BH277" i="4"/>
  <c r="BG277" i="4"/>
  <c r="BF277" i="4"/>
  <c r="T277" i="4"/>
  <c r="R277" i="4"/>
  <c r="P277" i="4"/>
  <c r="BI275" i="4"/>
  <c r="BH275" i="4"/>
  <c r="BG275" i="4"/>
  <c r="BF275" i="4"/>
  <c r="T275" i="4"/>
  <c r="R275" i="4"/>
  <c r="P275" i="4"/>
  <c r="BI273" i="4"/>
  <c r="BH273" i="4"/>
  <c r="BG273" i="4"/>
  <c r="BF273" i="4"/>
  <c r="T273" i="4"/>
  <c r="R273" i="4"/>
  <c r="P273" i="4"/>
  <c r="BI271" i="4"/>
  <c r="BH271" i="4"/>
  <c r="BG271" i="4"/>
  <c r="BF271" i="4"/>
  <c r="T271" i="4"/>
  <c r="R271" i="4"/>
  <c r="P271" i="4"/>
  <c r="BI269" i="4"/>
  <c r="BH269" i="4"/>
  <c r="BG269" i="4"/>
  <c r="BF269" i="4"/>
  <c r="T269" i="4"/>
  <c r="R269" i="4"/>
  <c r="P269" i="4"/>
  <c r="BI268" i="4"/>
  <c r="BH268" i="4"/>
  <c r="BG268" i="4"/>
  <c r="BF268" i="4"/>
  <c r="T268" i="4"/>
  <c r="R268" i="4"/>
  <c r="P268" i="4"/>
  <c r="BI266" i="4"/>
  <c r="BH266" i="4"/>
  <c r="BG266" i="4"/>
  <c r="BF266" i="4"/>
  <c r="T266" i="4"/>
  <c r="R266" i="4"/>
  <c r="P266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1" i="4"/>
  <c r="BH261" i="4"/>
  <c r="BG261" i="4"/>
  <c r="BF261" i="4"/>
  <c r="T261" i="4"/>
  <c r="R261" i="4"/>
  <c r="P261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8" i="4"/>
  <c r="BH248" i="4"/>
  <c r="BG248" i="4"/>
  <c r="BF248" i="4"/>
  <c r="T248" i="4"/>
  <c r="R248" i="4"/>
  <c r="P248" i="4"/>
  <c r="BI244" i="4"/>
  <c r="BH244" i="4"/>
  <c r="BG244" i="4"/>
  <c r="BF244" i="4"/>
  <c r="T244" i="4"/>
  <c r="R244" i="4"/>
  <c r="P244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3" i="4"/>
  <c r="BH233" i="4"/>
  <c r="BG233" i="4"/>
  <c r="BF233" i="4"/>
  <c r="T233" i="4"/>
  <c r="T232" i="4" s="1"/>
  <c r="R233" i="4"/>
  <c r="R232" i="4"/>
  <c r="P233" i="4"/>
  <c r="P232" i="4"/>
  <c r="BI230" i="4"/>
  <c r="BH230" i="4"/>
  <c r="BG230" i="4"/>
  <c r="BF230" i="4"/>
  <c r="T230" i="4"/>
  <c r="T229" i="4"/>
  <c r="R230" i="4"/>
  <c r="R229" i="4"/>
  <c r="P230" i="4"/>
  <c r="P229" i="4"/>
  <c r="BI227" i="4"/>
  <c r="BH227" i="4"/>
  <c r="BG227" i="4"/>
  <c r="BF227" i="4"/>
  <c r="T227" i="4"/>
  <c r="R227" i="4"/>
  <c r="P227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9" i="4"/>
  <c r="BH219" i="4"/>
  <c r="BG219" i="4"/>
  <c r="BF219" i="4"/>
  <c r="T219" i="4"/>
  <c r="R219" i="4"/>
  <c r="P219" i="4"/>
  <c r="BI217" i="4"/>
  <c r="BH217" i="4"/>
  <c r="BG217" i="4"/>
  <c r="BF217" i="4"/>
  <c r="T217" i="4"/>
  <c r="R217" i="4"/>
  <c r="P217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2" i="4"/>
  <c r="BH202" i="4"/>
  <c r="BG202" i="4"/>
  <c r="BF202" i="4"/>
  <c r="T202" i="4"/>
  <c r="R202" i="4"/>
  <c r="P202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5" i="4"/>
  <c r="BH175" i="4"/>
  <c r="BG175" i="4"/>
  <c r="BF175" i="4"/>
  <c r="T175" i="4"/>
  <c r="R175" i="4"/>
  <c r="P175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37" i="4"/>
  <c r="BH137" i="4"/>
  <c r="BG137" i="4"/>
  <c r="BF137" i="4"/>
  <c r="T137" i="4"/>
  <c r="R137" i="4"/>
  <c r="P137" i="4"/>
  <c r="BI132" i="4"/>
  <c r="BH132" i="4"/>
  <c r="BG132" i="4"/>
  <c r="BF132" i="4"/>
  <c r="T132" i="4"/>
  <c r="R132" i="4"/>
  <c r="P132" i="4"/>
  <c r="J126" i="4"/>
  <c r="J125" i="4"/>
  <c r="F125" i="4"/>
  <c r="F123" i="4"/>
  <c r="E121" i="4"/>
  <c r="J92" i="4"/>
  <c r="J91" i="4"/>
  <c r="F91" i="4"/>
  <c r="F89" i="4"/>
  <c r="E87" i="4"/>
  <c r="J18" i="4"/>
  <c r="E18" i="4"/>
  <c r="F126" i="4" s="1"/>
  <c r="J17" i="4"/>
  <c r="J12" i="4"/>
  <c r="J123" i="4"/>
  <c r="E7" i="4"/>
  <c r="E119" i="4"/>
  <c r="J37" i="3"/>
  <c r="J36" i="3"/>
  <c r="AY96" i="1" s="1"/>
  <c r="J35" i="3"/>
  <c r="AX96" i="1"/>
  <c r="BI161" i="3"/>
  <c r="BH161" i="3"/>
  <c r="BG161" i="3"/>
  <c r="BF161" i="3"/>
  <c r="T161" i="3"/>
  <c r="T160" i="3" s="1"/>
  <c r="R161" i="3"/>
  <c r="R160" i="3"/>
  <c r="P161" i="3"/>
  <c r="P160" i="3" s="1"/>
  <c r="BI158" i="3"/>
  <c r="BH158" i="3"/>
  <c r="BG158" i="3"/>
  <c r="BF158" i="3"/>
  <c r="T158" i="3"/>
  <c r="T157" i="3"/>
  <c r="R158" i="3"/>
  <c r="R157" i="3" s="1"/>
  <c r="P158" i="3"/>
  <c r="P157" i="3" s="1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5" i="3"/>
  <c r="BH145" i="3"/>
  <c r="BG145" i="3"/>
  <c r="BF145" i="3"/>
  <c r="T145" i="3"/>
  <c r="R145" i="3"/>
  <c r="P145" i="3"/>
  <c r="BI143" i="3"/>
  <c r="BH143" i="3"/>
  <c r="BG143" i="3"/>
  <c r="BF143" i="3"/>
  <c r="T143" i="3"/>
  <c r="R143" i="3"/>
  <c r="P143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118" i="3" s="1"/>
  <c r="J17" i="3"/>
  <c r="J12" i="3"/>
  <c r="J89" i="3" s="1"/>
  <c r="E7" i="3"/>
  <c r="E85" i="3"/>
  <c r="J37" i="2"/>
  <c r="J36" i="2"/>
  <c r="AY95" i="1" s="1"/>
  <c r="J35" i="2"/>
  <c r="AX95" i="1" s="1"/>
  <c r="BI168" i="2"/>
  <c r="BH168" i="2"/>
  <c r="BG168" i="2"/>
  <c r="BF168" i="2"/>
  <c r="T168" i="2"/>
  <c r="T167" i="2" s="1"/>
  <c r="R168" i="2"/>
  <c r="R167" i="2" s="1"/>
  <c r="P168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9" i="2"/>
  <c r="J118" i="2"/>
  <c r="F118" i="2"/>
  <c r="F116" i="2"/>
  <c r="E114" i="2"/>
  <c r="J92" i="2"/>
  <c r="J91" i="2"/>
  <c r="F91" i="2"/>
  <c r="F89" i="2"/>
  <c r="E87" i="2"/>
  <c r="J18" i="2"/>
  <c r="E18" i="2"/>
  <c r="F119" i="2" s="1"/>
  <c r="J17" i="2"/>
  <c r="J12" i="2"/>
  <c r="J89" i="2" s="1"/>
  <c r="E7" i="2"/>
  <c r="E85" i="2"/>
  <c r="L90" i="1"/>
  <c r="AM90" i="1"/>
  <c r="AM89" i="1"/>
  <c r="L89" i="1"/>
  <c r="AM87" i="1"/>
  <c r="L87" i="1"/>
  <c r="L85" i="1"/>
  <c r="L84" i="1"/>
  <c r="BK196" i="9"/>
  <c r="J189" i="9"/>
  <c r="J141" i="9"/>
  <c r="J129" i="9"/>
  <c r="J193" i="9"/>
  <c r="BK180" i="9"/>
  <c r="BK171" i="9"/>
  <c r="BK142" i="10"/>
  <c r="J140" i="10"/>
  <c r="BK137" i="10"/>
  <c r="BK181" i="11"/>
  <c r="J177" i="11"/>
  <c r="J174" i="11"/>
  <c r="J172" i="11"/>
  <c r="BK166" i="11"/>
  <c r="J164" i="11"/>
  <c r="BK162" i="11"/>
  <c r="BK160" i="11"/>
  <c r="BK157" i="11"/>
  <c r="J149" i="11"/>
  <c r="BK146" i="11"/>
  <c r="BK137" i="11"/>
  <c r="J132" i="11"/>
  <c r="J130" i="11"/>
  <c r="BK176" i="11"/>
  <c r="BK171" i="11"/>
  <c r="J166" i="11"/>
  <c r="J161" i="11"/>
  <c r="BK154" i="11"/>
  <c r="BK149" i="11"/>
  <c r="J144" i="11"/>
  <c r="BK139" i="11"/>
  <c r="BK136" i="11"/>
  <c r="BK134" i="11"/>
  <c r="J131" i="11"/>
  <c r="BK183" i="11"/>
  <c r="BK179" i="11"/>
  <c r="BK177" i="11"/>
  <c r="J173" i="11"/>
  <c r="J165" i="11"/>
  <c r="J160" i="11"/>
  <c r="J154" i="11"/>
  <c r="J145" i="11"/>
  <c r="J143" i="11"/>
  <c r="J140" i="11"/>
  <c r="J136" i="11"/>
  <c r="BK133" i="11"/>
  <c r="J129" i="11"/>
  <c r="BK185" i="11"/>
  <c r="J183" i="11"/>
  <c r="BK169" i="11"/>
  <c r="J167" i="11"/>
  <c r="J162" i="11"/>
  <c r="J158" i="11"/>
  <c r="J156" i="11"/>
  <c r="J148" i="11"/>
  <c r="BK145" i="11"/>
  <c r="J142" i="11"/>
  <c r="BK140" i="11"/>
  <c r="BK132" i="11"/>
  <c r="J139" i="12"/>
  <c r="BK145" i="12"/>
  <c r="J143" i="12"/>
  <c r="J129" i="12"/>
  <c r="BK141" i="12"/>
  <c r="J135" i="12"/>
  <c r="J131" i="12"/>
  <c r="BK153" i="2"/>
  <c r="BK142" i="2"/>
  <c r="BK137" i="2"/>
  <c r="BK163" i="2"/>
  <c r="J155" i="2"/>
  <c r="J137" i="2"/>
  <c r="BK127" i="2"/>
  <c r="BK166" i="2"/>
  <c r="J163" i="2"/>
  <c r="BK158" i="2"/>
  <c r="J147" i="2"/>
  <c r="BK140" i="2"/>
  <c r="J132" i="2"/>
  <c r="J158" i="2"/>
  <c r="BK155" i="2"/>
  <c r="J153" i="2"/>
  <c r="BK151" i="2"/>
  <c r="J142" i="2"/>
  <c r="J127" i="2"/>
  <c r="J125" i="2"/>
  <c r="J147" i="3"/>
  <c r="J131" i="3"/>
  <c r="BK155" i="3"/>
  <c r="BK149" i="3"/>
  <c r="BK143" i="3"/>
  <c r="J135" i="3"/>
  <c r="BK127" i="3"/>
  <c r="J155" i="3"/>
  <c r="J149" i="3"/>
  <c r="BK145" i="3"/>
  <c r="J140" i="3"/>
  <c r="BK133" i="3"/>
  <c r="J161" i="3"/>
  <c r="J127" i="3"/>
  <c r="J295" i="4"/>
  <c r="J277" i="4"/>
  <c r="BK275" i="4"/>
  <c r="J273" i="4"/>
  <c r="J264" i="4"/>
  <c r="J259" i="4"/>
  <c r="BK248" i="4"/>
  <c r="J241" i="4"/>
  <c r="BK230" i="4"/>
  <c r="BK221" i="4"/>
  <c r="J217" i="4"/>
  <c r="BK202" i="4"/>
  <c r="BK186" i="4"/>
  <c r="BK175" i="4"/>
  <c r="J166" i="4"/>
  <c r="BK159" i="4"/>
  <c r="J148" i="4"/>
  <c r="BK297" i="4"/>
  <c r="J285" i="4"/>
  <c r="J281" i="4"/>
  <c r="BK271" i="4"/>
  <c r="BK268" i="4"/>
  <c r="BK252" i="4"/>
  <c r="J248" i="4"/>
  <c r="J236" i="4"/>
  <c r="BK219" i="4"/>
  <c r="J213" i="4"/>
  <c r="J209" i="4"/>
  <c r="BK199" i="4"/>
  <c r="J192" i="4"/>
  <c r="BK184" i="4"/>
  <c r="J169" i="4"/>
  <c r="BK156" i="4"/>
  <c r="BK137" i="4"/>
  <c r="J297" i="4"/>
  <c r="J287" i="4"/>
  <c r="J279" i="4"/>
  <c r="BK264" i="4"/>
  <c r="J261" i="4"/>
  <c r="J252" i="4"/>
  <c r="J244" i="4"/>
  <c r="J227" i="4"/>
  <c r="BK211" i="4"/>
  <c r="BK188" i="4"/>
  <c r="J179" i="4"/>
  <c r="BK173" i="4"/>
  <c r="J159" i="4"/>
  <c r="J143" i="4"/>
  <c r="BK285" i="4"/>
  <c r="J275" i="4"/>
  <c r="J268" i="4"/>
  <c r="BK256" i="4"/>
  <c r="J225" i="4"/>
  <c r="BK217" i="4"/>
  <c r="BK209" i="4"/>
  <c r="BK190" i="4"/>
  <c r="J184" i="4"/>
  <c r="J162" i="4"/>
  <c r="J150" i="4"/>
  <c r="BK143" i="4"/>
  <c r="BK209" i="5"/>
  <c r="J203" i="5"/>
  <c r="BK184" i="5"/>
  <c r="J167" i="5"/>
  <c r="BK145" i="5"/>
  <c r="BK131" i="5"/>
  <c r="J211" i="5"/>
  <c r="J191" i="5"/>
  <c r="J179" i="5"/>
  <c r="J159" i="5"/>
  <c r="BK147" i="5"/>
  <c r="J129" i="5"/>
  <c r="BK203" i="5"/>
  <c r="BK191" i="5"/>
  <c r="BK179" i="5"/>
  <c r="BK163" i="5"/>
  <c r="BK139" i="5"/>
  <c r="BK129" i="5"/>
  <c r="BK125" i="6"/>
  <c r="J136" i="6"/>
  <c r="J125" i="6"/>
  <c r="J128" i="6"/>
  <c r="J130" i="6"/>
  <c r="J180" i="7"/>
  <c r="BK142" i="7"/>
  <c r="BK132" i="7"/>
  <c r="BK161" i="7"/>
  <c r="J145" i="7"/>
  <c r="BK125" i="7"/>
  <c r="BK185" i="7"/>
  <c r="BK180" i="7"/>
  <c r="BK172" i="7"/>
  <c r="J159" i="7"/>
  <c r="BK145" i="7"/>
  <c r="J125" i="7"/>
  <c r="J183" i="7"/>
  <c r="BK170" i="7"/>
  <c r="J161" i="7"/>
  <c r="BK155" i="7"/>
  <c r="J137" i="7"/>
  <c r="J132" i="7"/>
  <c r="BK140" i="8"/>
  <c r="BK132" i="8"/>
  <c r="J124" i="8"/>
  <c r="J147" i="8"/>
  <c r="J154" i="10"/>
  <c r="J151" i="10"/>
  <c r="J149" i="10"/>
  <c r="J143" i="10"/>
  <c r="J141" i="10"/>
  <c r="BK139" i="10"/>
  <c r="J185" i="11"/>
  <c r="J178" i="11"/>
  <c r="J176" i="11"/>
  <c r="BK173" i="11"/>
  <c r="J168" i="11"/>
  <c r="BK165" i="11"/>
  <c r="BK163" i="11"/>
  <c r="BK161" i="11"/>
  <c r="BK158" i="11"/>
  <c r="BK152" i="11"/>
  <c r="BK150" i="11"/>
  <c r="J147" i="11"/>
  <c r="J139" i="11"/>
  <c r="J134" i="11"/>
  <c r="BK131" i="11"/>
  <c r="J179" i="11"/>
  <c r="BK172" i="11"/>
  <c r="J170" i="11"/>
  <c r="BK164" i="11"/>
  <c r="BK156" i="11"/>
  <c r="J150" i="11"/>
  <c r="BK147" i="11"/>
  <c r="BK142" i="11"/>
  <c r="J138" i="11"/>
  <c r="J135" i="11"/>
  <c r="J133" i="11"/>
  <c r="J128" i="11"/>
  <c r="J181" i="11"/>
  <c r="BK178" i="11"/>
  <c r="BK174" i="11"/>
  <c r="J169" i="11"/>
  <c r="BK167" i="11"/>
  <c r="BK159" i="11"/>
  <c r="BK148" i="11"/>
  <c r="BK144" i="11"/>
  <c r="BK141" i="11"/>
  <c r="J137" i="11"/>
  <c r="BK135" i="11"/>
  <c r="BK130" i="11"/>
  <c r="BK128" i="11"/>
  <c r="J171" i="11"/>
  <c r="BK170" i="11"/>
  <c r="BK168" i="11"/>
  <c r="J163" i="11"/>
  <c r="J159" i="11"/>
  <c r="J157" i="11"/>
  <c r="J152" i="11"/>
  <c r="J146" i="11"/>
  <c r="BK143" i="11"/>
  <c r="J141" i="11"/>
  <c r="BK138" i="11"/>
  <c r="BK129" i="11"/>
  <c r="BK133" i="12"/>
  <c r="BK135" i="12"/>
  <c r="BK143" i="12"/>
  <c r="J141" i="12"/>
  <c r="BK139" i="12"/>
  <c r="BK137" i="12"/>
  <c r="BK131" i="12"/>
  <c r="J145" i="12"/>
  <c r="J137" i="12"/>
  <c r="J133" i="12"/>
  <c r="BK129" i="12"/>
  <c r="BK281" i="4"/>
  <c r="J269" i="4"/>
  <c r="BK259" i="4"/>
  <c r="BK236" i="4"/>
  <c r="BK223" i="4"/>
  <c r="BK215" i="4"/>
  <c r="J206" i="4"/>
  <c r="J188" i="4"/>
  <c r="BK169" i="4"/>
  <c r="J153" i="4"/>
  <c r="J145" i="4"/>
  <c r="BK211" i="5"/>
  <c r="BK205" i="5"/>
  <c r="BK186" i="5"/>
  <c r="BK170" i="5"/>
  <c r="BK151" i="5"/>
  <c r="BK136" i="5"/>
  <c r="J201" i="5"/>
  <c r="J188" i="5"/>
  <c r="BK174" i="5"/>
  <c r="J163" i="5"/>
  <c r="J151" i="5"/>
  <c r="J139" i="5"/>
  <c r="BK127" i="5"/>
  <c r="J207" i="5"/>
  <c r="BK199" i="5"/>
  <c r="BK182" i="5"/>
  <c r="J170" i="5"/>
  <c r="J147" i="5"/>
  <c r="J131" i="5"/>
  <c r="BK136" i="6"/>
  <c r="BK142" i="6"/>
  <c r="BK128" i="6"/>
  <c r="J121" i="6"/>
  <c r="J123" i="6"/>
  <c r="J133" i="6"/>
  <c r="BK182" i="7"/>
  <c r="BK153" i="7"/>
  <c r="J179" i="7"/>
  <c r="J166" i="7"/>
  <c r="J155" i="7"/>
  <c r="BK137" i="7"/>
  <c r="BK188" i="7"/>
  <c r="BK183" i="7"/>
  <c r="BK179" i="7"/>
  <c r="J174" i="7"/>
  <c r="BK168" i="7"/>
  <c r="J147" i="7"/>
  <c r="BK127" i="7"/>
  <c r="J185" i="7"/>
  <c r="BK174" i="7"/>
  <c r="J164" i="7"/>
  <c r="J157" i="7"/>
  <c r="BK147" i="7"/>
  <c r="BK140" i="7"/>
  <c r="BK147" i="8"/>
  <c r="J134" i="8"/>
  <c r="BK130" i="8"/>
  <c r="BK142" i="8"/>
  <c r="BK136" i="8"/>
  <c r="BK144" i="8"/>
  <c r="BK138" i="8"/>
  <c r="BK128" i="8"/>
  <c r="BK124" i="8"/>
  <c r="J202" i="9"/>
  <c r="BK195" i="9"/>
  <c r="BK178" i="9"/>
  <c r="BK136" i="9"/>
  <c r="J125" i="9"/>
  <c r="BK191" i="9"/>
  <c r="J178" i="9"/>
  <c r="J169" i="9"/>
  <c r="J160" i="9"/>
  <c r="BK131" i="9"/>
  <c r="J196" i="9"/>
  <c r="J194" i="9"/>
  <c r="BK189" i="9"/>
  <c r="J185" i="9"/>
  <c r="BK175" i="9"/>
  <c r="BK169" i="9"/>
  <c r="J163" i="9"/>
  <c r="J155" i="9"/>
  <c r="J146" i="9"/>
  <c r="BK125" i="9"/>
  <c r="J199" i="9"/>
  <c r="BK193" i="9"/>
  <c r="J191" i="9"/>
  <c r="J187" i="9"/>
  <c r="J171" i="9"/>
  <c r="BK155" i="9"/>
  <c r="BK146" i="9"/>
  <c r="BK137" i="9"/>
  <c r="J133" i="9"/>
  <c r="BK203" i="10"/>
  <c r="J200" i="10"/>
  <c r="BK197" i="10"/>
  <c r="J195" i="10"/>
  <c r="BK191" i="10"/>
  <c r="BK187" i="10"/>
  <c r="J182" i="10"/>
  <c r="BK180" i="10"/>
  <c r="BK173" i="10"/>
  <c r="J167" i="10"/>
  <c r="BK162" i="10"/>
  <c r="BK155" i="10"/>
  <c r="BK146" i="10"/>
  <c r="BK145" i="10"/>
  <c r="J137" i="10"/>
  <c r="J198" i="10"/>
  <c r="BK195" i="10"/>
  <c r="BK193" i="10"/>
  <c r="BK189" i="10"/>
  <c r="J188" i="10"/>
  <c r="BK182" i="10"/>
  <c r="J180" i="10"/>
  <c r="J176" i="10"/>
  <c r="J169" i="10"/>
  <c r="J162" i="10"/>
  <c r="BK151" i="10"/>
  <c r="J146" i="10"/>
  <c r="J144" i="10"/>
  <c r="J142" i="10"/>
  <c r="J138" i="10"/>
  <c r="BK201" i="10"/>
  <c r="BK196" i="10"/>
  <c r="BK192" i="10"/>
  <c r="J179" i="10"/>
  <c r="BK176" i="10"/>
  <c r="BK174" i="10"/>
  <c r="J165" i="10"/>
  <c r="BK158" i="10"/>
  <c r="J156" i="10"/>
  <c r="BK147" i="10"/>
  <c r="J139" i="10"/>
  <c r="BK190" i="10"/>
  <c r="BK188" i="10"/>
  <c r="J186" i="10"/>
  <c r="J174" i="10"/>
  <c r="BK167" i="10"/>
  <c r="BK147" i="2"/>
  <c r="J140" i="2"/>
  <c r="BK125" i="2"/>
  <c r="J168" i="2"/>
  <c r="J166" i="2"/>
  <c r="J164" i="2"/>
  <c r="J160" i="2"/>
  <c r="BK145" i="2"/>
  <c r="BK132" i="2"/>
  <c r="BK168" i="2"/>
  <c r="BK164" i="2"/>
  <c r="BK160" i="2"/>
  <c r="J151" i="2"/>
  <c r="J145" i="2"/>
  <c r="J135" i="2"/>
  <c r="AS94" i="1"/>
  <c r="BK135" i="2"/>
  <c r="BK161" i="3"/>
  <c r="BK135" i="3"/>
  <c r="BK124" i="3"/>
  <c r="BK158" i="3"/>
  <c r="J152" i="3"/>
  <c r="J145" i="3"/>
  <c r="BK138" i="3"/>
  <c r="BK131" i="3"/>
  <c r="J158" i="3"/>
  <c r="BK152" i="3"/>
  <c r="BK147" i="3"/>
  <c r="J143" i="3"/>
  <c r="J138" i="3"/>
  <c r="J133" i="3"/>
  <c r="BK140" i="3"/>
  <c r="J124" i="3"/>
  <c r="J293" i="4"/>
  <c r="J266" i="4"/>
  <c r="BK263" i="4"/>
  <c r="BK244" i="4"/>
  <c r="J233" i="4"/>
  <c r="J223" i="4"/>
  <c r="J219" i="4"/>
  <c r="BK206" i="4"/>
  <c r="J196" i="4"/>
  <c r="BK179" i="4"/>
  <c r="J173" i="4"/>
  <c r="J164" i="4"/>
  <c r="BK150" i="4"/>
  <c r="J132" i="4"/>
  <c r="BK293" i="4"/>
  <c r="BK283" i="4"/>
  <c r="BK273" i="4"/>
  <c r="BK269" i="4"/>
  <c r="BK266" i="4"/>
  <c r="J250" i="4"/>
  <c r="BK241" i="4"/>
  <c r="BK233" i="4"/>
  <c r="J215" i="4"/>
  <c r="J211" i="4"/>
  <c r="J202" i="4"/>
  <c r="BK196" i="4"/>
  <c r="J190" i="4"/>
  <c r="BK183" i="4"/>
  <c r="BK164" i="4"/>
  <c r="BK145" i="4"/>
  <c r="BK132" i="4"/>
  <c r="BK295" i="4"/>
  <c r="J283" i="4"/>
  <c r="BK277" i="4"/>
  <c r="J263" i="4"/>
  <c r="J256" i="4"/>
  <c r="BK250" i="4"/>
  <c r="J230" i="4"/>
  <c r="BK225" i="4"/>
  <c r="J199" i="4"/>
  <c r="J183" i="4"/>
  <c r="J175" i="4"/>
  <c r="BK162" i="4"/>
  <c r="BK153" i="4"/>
  <c r="BK287" i="4"/>
  <c r="BK279" i="4"/>
  <c r="J271" i="4"/>
  <c r="BK261" i="4"/>
  <c r="BK227" i="4"/>
  <c r="J221" i="4"/>
  <c r="BK213" i="4"/>
  <c r="BK192" i="4"/>
  <c r="J186" i="4"/>
  <c r="BK166" i="4"/>
  <c r="J156" i="4"/>
  <c r="BK148" i="4"/>
  <c r="J137" i="4"/>
  <c r="BK207" i="5"/>
  <c r="BK188" i="5"/>
  <c r="J182" i="5"/>
  <c r="J155" i="5"/>
  <c r="J141" i="5"/>
  <c r="J127" i="5"/>
  <c r="J199" i="5"/>
  <c r="J184" i="5"/>
  <c r="BK167" i="5"/>
  <c r="BK155" i="5"/>
  <c r="J145" i="5"/>
  <c r="BK141" i="5"/>
  <c r="J209" i="5"/>
  <c r="J205" i="5"/>
  <c r="BK201" i="5"/>
  <c r="J186" i="5"/>
  <c r="J174" i="5"/>
  <c r="BK159" i="5"/>
  <c r="J136" i="5"/>
  <c r="J142" i="6"/>
  <c r="BK123" i="6"/>
  <c r="BK130" i="6"/>
  <c r="BK133" i="6"/>
  <c r="BK121" i="6"/>
  <c r="J186" i="7"/>
  <c r="J168" i="7"/>
  <c r="J135" i="7"/>
  <c r="J172" i="7"/>
  <c r="BK164" i="7"/>
  <c r="J153" i="7"/>
  <c r="J127" i="7"/>
  <c r="J188" i="7"/>
  <c r="J182" i="7"/>
  <c r="J176" i="7"/>
  <c r="J170" i="7"/>
  <c r="BK157" i="7"/>
  <c r="J140" i="7"/>
  <c r="BK186" i="7"/>
  <c r="BK176" i="7"/>
  <c r="BK166" i="7"/>
  <c r="BK159" i="7"/>
  <c r="J142" i="7"/>
  <c r="BK135" i="7"/>
  <c r="J138" i="8"/>
  <c r="J126" i="8"/>
  <c r="J122" i="8"/>
  <c r="J132" i="8"/>
  <c r="J144" i="8"/>
  <c r="J140" i="8"/>
  <c r="J128" i="8"/>
  <c r="J142" i="8"/>
  <c r="J136" i="8"/>
  <c r="BK134" i="8"/>
  <c r="J130" i="8"/>
  <c r="BK126" i="8"/>
  <c r="BK122" i="8"/>
  <c r="BK199" i="9"/>
  <c r="BK190" i="9"/>
  <c r="BK166" i="9"/>
  <c r="J131" i="9"/>
  <c r="BK182" i="9"/>
  <c r="J175" i="9"/>
  <c r="BK163" i="9"/>
  <c r="BK133" i="9"/>
  <c r="BK129" i="9"/>
  <c r="J195" i="9"/>
  <c r="J192" i="9"/>
  <c r="BK187" i="9"/>
  <c r="J180" i="9"/>
  <c r="J170" i="9"/>
  <c r="J166" i="9"/>
  <c r="BK160" i="9"/>
  <c r="BK150" i="9"/>
  <c r="J137" i="9"/>
  <c r="BK202" i="9"/>
  <c r="BK194" i="9"/>
  <c r="BK192" i="9"/>
  <c r="J190" i="9"/>
  <c r="BK185" i="9"/>
  <c r="J182" i="9"/>
  <c r="BK170" i="9"/>
  <c r="J150" i="9"/>
  <c r="BK141" i="9"/>
  <c r="J136" i="9"/>
  <c r="BK205" i="10"/>
  <c r="J201" i="10"/>
  <c r="BK198" i="10"/>
  <c r="J196" i="10"/>
  <c r="BK194" i="10"/>
  <c r="J190" i="10"/>
  <c r="J184" i="10"/>
  <c r="J181" i="10"/>
  <c r="J178" i="10"/>
  <c r="J172" i="10"/>
  <c r="J163" i="10"/>
  <c r="J161" i="10"/>
  <c r="J160" i="10"/>
  <c r="BK154" i="10"/>
  <c r="BK144" i="10"/>
  <c r="J203" i="10"/>
  <c r="J197" i="10"/>
  <c r="J194" i="10"/>
  <c r="J192" i="10"/>
  <c r="J191" i="10"/>
  <c r="BK186" i="10"/>
  <c r="BK181" i="10"/>
  <c r="BK179" i="10"/>
  <c r="BK172" i="10"/>
  <c r="BK165" i="10"/>
  <c r="BK161" i="10"/>
  <c r="J147" i="10"/>
  <c r="J145" i="10"/>
  <c r="BK143" i="10"/>
  <c r="BK141" i="10"/>
  <c r="J205" i="10"/>
  <c r="BK200" i="10"/>
  <c r="J193" i="10"/>
  <c r="BK184" i="10"/>
  <c r="BK178" i="10"/>
  <c r="J175" i="10"/>
  <c r="J173" i="10"/>
  <c r="BK163" i="10"/>
  <c r="BK157" i="10"/>
  <c r="BK149" i="10"/>
  <c r="BK140" i="10"/>
  <c r="BK138" i="10"/>
  <c r="J189" i="10"/>
  <c r="J187" i="10"/>
  <c r="BK175" i="10"/>
  <c r="BK169" i="10"/>
  <c r="BK160" i="10"/>
  <c r="J158" i="10"/>
  <c r="J157" i="10"/>
  <c r="BK156" i="10"/>
  <c r="J155" i="10"/>
  <c r="P127" i="12" l="1"/>
  <c r="P126" i="12" s="1"/>
  <c r="AU105" i="1" s="1"/>
  <c r="BK124" i="2"/>
  <c r="J124" i="2" s="1"/>
  <c r="J98" i="2" s="1"/>
  <c r="R124" i="2"/>
  <c r="BK150" i="2"/>
  <c r="J150" i="2" s="1"/>
  <c r="J99" i="2" s="1"/>
  <c r="R150" i="2"/>
  <c r="BK157" i="2"/>
  <c r="J157" i="2" s="1"/>
  <c r="J100" i="2" s="1"/>
  <c r="R157" i="2"/>
  <c r="BK162" i="2"/>
  <c r="J162" i="2"/>
  <c r="J101" i="2" s="1"/>
  <c r="T162" i="2"/>
  <c r="BK123" i="3"/>
  <c r="J123" i="3" s="1"/>
  <c r="J98" i="3" s="1"/>
  <c r="R123" i="3"/>
  <c r="R122" i="3"/>
  <c r="R121" i="3"/>
  <c r="BK151" i="3"/>
  <c r="J151" i="3" s="1"/>
  <c r="J99" i="3" s="1"/>
  <c r="R151" i="3"/>
  <c r="R131" i="4"/>
  <c r="P172" i="4"/>
  <c r="BK198" i="4"/>
  <c r="J198" i="4"/>
  <c r="J100" i="4" s="1"/>
  <c r="BK205" i="4"/>
  <c r="J205" i="4" s="1"/>
  <c r="J101" i="4" s="1"/>
  <c r="T205" i="4"/>
  <c r="T235" i="4"/>
  <c r="T262" i="4"/>
  <c r="T267" i="4"/>
  <c r="R126" i="5"/>
  <c r="P169" i="5"/>
  <c r="BK181" i="5"/>
  <c r="J181" i="5" s="1"/>
  <c r="J102" i="5" s="1"/>
  <c r="T181" i="5"/>
  <c r="R190" i="5"/>
  <c r="P206" i="5"/>
  <c r="R120" i="6"/>
  <c r="R119" i="6" s="1"/>
  <c r="R118" i="6" s="1"/>
  <c r="T178" i="7"/>
  <c r="T121" i="8"/>
  <c r="T120" i="8" s="1"/>
  <c r="T119" i="8" s="1"/>
  <c r="BK124" i="9"/>
  <c r="J124" i="9" s="1"/>
  <c r="J98" i="9" s="1"/>
  <c r="T124" i="9"/>
  <c r="T165" i="9"/>
  <c r="R177" i="9"/>
  <c r="P127" i="11"/>
  <c r="P124" i="2"/>
  <c r="T124" i="2"/>
  <c r="P150" i="2"/>
  <c r="T150" i="2"/>
  <c r="P157" i="2"/>
  <c r="T157" i="2"/>
  <c r="P162" i="2"/>
  <c r="R162" i="2"/>
  <c r="P123" i="3"/>
  <c r="P122" i="3" s="1"/>
  <c r="P121" i="3" s="1"/>
  <c r="AU96" i="1" s="1"/>
  <c r="T123" i="3"/>
  <c r="T122" i="3" s="1"/>
  <c r="T121" i="3" s="1"/>
  <c r="P151" i="3"/>
  <c r="T151" i="3"/>
  <c r="P131" i="4"/>
  <c r="BK172" i="4"/>
  <c r="J172" i="4"/>
  <c r="J99" i="4"/>
  <c r="T172" i="4"/>
  <c r="R198" i="4"/>
  <c r="P205" i="4"/>
  <c r="P235" i="4"/>
  <c r="BK262" i="4"/>
  <c r="J262" i="4"/>
  <c r="J106" i="4" s="1"/>
  <c r="R262" i="4"/>
  <c r="P267" i="4"/>
  <c r="BK270" i="4"/>
  <c r="J270" i="4"/>
  <c r="J108" i="4"/>
  <c r="R270" i="4"/>
  <c r="BK286" i="4"/>
  <c r="J286" i="4" s="1"/>
  <c r="J109" i="4" s="1"/>
  <c r="T286" i="4"/>
  <c r="BK126" i="5"/>
  <c r="J126" i="5" s="1"/>
  <c r="J98" i="5" s="1"/>
  <c r="T126" i="5"/>
  <c r="T169" i="5"/>
  <c r="T125" i="5" s="1"/>
  <c r="P181" i="5"/>
  <c r="BK190" i="5"/>
  <c r="J190" i="5"/>
  <c r="J103" i="5" s="1"/>
  <c r="T190" i="5"/>
  <c r="T206" i="5"/>
  <c r="BK120" i="6"/>
  <c r="J120" i="6"/>
  <c r="J98" i="6"/>
  <c r="T120" i="6"/>
  <c r="T119" i="6"/>
  <c r="T118" i="6"/>
  <c r="P124" i="7"/>
  <c r="T124" i="7"/>
  <c r="P152" i="7"/>
  <c r="T152" i="7"/>
  <c r="P163" i="7"/>
  <c r="T163" i="7"/>
  <c r="P178" i="7"/>
  <c r="BK121" i="8"/>
  <c r="J121" i="8"/>
  <c r="J98" i="8" s="1"/>
  <c r="P121" i="8"/>
  <c r="P120" i="8"/>
  <c r="P119" i="8"/>
  <c r="AU101" i="1" s="1"/>
  <c r="R124" i="9"/>
  <c r="P165" i="9"/>
  <c r="BK177" i="9"/>
  <c r="J177" i="9" s="1"/>
  <c r="J100" i="9" s="1"/>
  <c r="T177" i="9"/>
  <c r="BK136" i="10"/>
  <c r="J136" i="10" s="1"/>
  <c r="J98" i="10" s="1"/>
  <c r="R136" i="10"/>
  <c r="BK153" i="10"/>
  <c r="J153" i="10" s="1"/>
  <c r="J102" i="10" s="1"/>
  <c r="T153" i="10"/>
  <c r="P159" i="10"/>
  <c r="R159" i="10"/>
  <c r="BK171" i="10"/>
  <c r="J171" i="10" s="1"/>
  <c r="J108" i="10" s="1"/>
  <c r="R171" i="10"/>
  <c r="R170" i="10"/>
  <c r="BK177" i="10"/>
  <c r="J177" i="10"/>
  <c r="J109" i="10" s="1"/>
  <c r="R177" i="10"/>
  <c r="BK185" i="10"/>
  <c r="J185" i="10" s="1"/>
  <c r="J111" i="10" s="1"/>
  <c r="R185" i="10"/>
  <c r="BK199" i="10"/>
  <c r="J199" i="10"/>
  <c r="J112" i="10" s="1"/>
  <c r="R199" i="10"/>
  <c r="R127" i="11"/>
  <c r="P155" i="11"/>
  <c r="T155" i="11"/>
  <c r="P175" i="11"/>
  <c r="T175" i="11"/>
  <c r="BK131" i="4"/>
  <c r="J131" i="4" s="1"/>
  <c r="J98" i="4" s="1"/>
  <c r="T131" i="4"/>
  <c r="R172" i="4"/>
  <c r="P198" i="4"/>
  <c r="T198" i="4"/>
  <c r="R205" i="4"/>
  <c r="BK235" i="4"/>
  <c r="J235" i="4" s="1"/>
  <c r="J105" i="4" s="1"/>
  <c r="R235" i="4"/>
  <c r="P262" i="4"/>
  <c r="BK267" i="4"/>
  <c r="J267" i="4"/>
  <c r="J107" i="4"/>
  <c r="R267" i="4"/>
  <c r="P270" i="4"/>
  <c r="T270" i="4"/>
  <c r="P286" i="4"/>
  <c r="R286" i="4"/>
  <c r="P126" i="5"/>
  <c r="P125" i="5"/>
  <c r="BK169" i="5"/>
  <c r="J169" i="5"/>
  <c r="J99" i="5" s="1"/>
  <c r="R169" i="5"/>
  <c r="R181" i="5"/>
  <c r="P190" i="5"/>
  <c r="BK206" i="5"/>
  <c r="J206" i="5" s="1"/>
  <c r="J104" i="5" s="1"/>
  <c r="R206" i="5"/>
  <c r="P120" i="6"/>
  <c r="P119" i="6"/>
  <c r="P118" i="6"/>
  <c r="AU99" i="1" s="1"/>
  <c r="BK124" i="7"/>
  <c r="J124" i="7" s="1"/>
  <c r="J98" i="7" s="1"/>
  <c r="R124" i="7"/>
  <c r="BK152" i="7"/>
  <c r="J152" i="7"/>
  <c r="J99" i="7"/>
  <c r="R152" i="7"/>
  <c r="BK163" i="7"/>
  <c r="J163" i="7" s="1"/>
  <c r="J100" i="7" s="1"/>
  <c r="R163" i="7"/>
  <c r="BK178" i="7"/>
  <c r="J178" i="7"/>
  <c r="J101" i="7"/>
  <c r="R178" i="7"/>
  <c r="R121" i="8"/>
  <c r="R120" i="8"/>
  <c r="R119" i="8"/>
  <c r="P124" i="9"/>
  <c r="BK165" i="9"/>
  <c r="J165" i="9" s="1"/>
  <c r="J99" i="9" s="1"/>
  <c r="R165" i="9"/>
  <c r="P177" i="9"/>
  <c r="P136" i="10"/>
  <c r="T136" i="10"/>
  <c r="P153" i="10"/>
  <c r="P152" i="10" s="1"/>
  <c r="R153" i="10"/>
  <c r="R152" i="10"/>
  <c r="BK159" i="10"/>
  <c r="J159" i="10" s="1"/>
  <c r="J103" i="10" s="1"/>
  <c r="T159" i="10"/>
  <c r="P171" i="10"/>
  <c r="T171" i="10"/>
  <c r="P177" i="10"/>
  <c r="T177" i="10"/>
  <c r="P185" i="10"/>
  <c r="T185" i="10"/>
  <c r="P199" i="10"/>
  <c r="T199" i="10"/>
  <c r="BK127" i="11"/>
  <c r="J127" i="11" s="1"/>
  <c r="J98" i="11" s="1"/>
  <c r="T127" i="11"/>
  <c r="T126" i="11" s="1"/>
  <c r="T125" i="11" s="1"/>
  <c r="BK155" i="11"/>
  <c r="J155" i="11"/>
  <c r="J101" i="11"/>
  <c r="R155" i="11"/>
  <c r="BK175" i="11"/>
  <c r="J175" i="11" s="1"/>
  <c r="J102" i="11" s="1"/>
  <c r="R175" i="11"/>
  <c r="BK157" i="3"/>
  <c r="J157" i="3"/>
  <c r="J100" i="3" s="1"/>
  <c r="BK160" i="3"/>
  <c r="J160" i="3"/>
  <c r="J101" i="3"/>
  <c r="BK232" i="4"/>
  <c r="J232" i="4" s="1"/>
  <c r="J103" i="4" s="1"/>
  <c r="BK178" i="5"/>
  <c r="J178" i="5" s="1"/>
  <c r="J100" i="5" s="1"/>
  <c r="BK167" i="2"/>
  <c r="J167" i="2"/>
  <c r="J102" i="2" s="1"/>
  <c r="BK229" i="4"/>
  <c r="J229" i="4"/>
  <c r="J102" i="4" s="1"/>
  <c r="BK150" i="10"/>
  <c r="J150" i="10" s="1"/>
  <c r="J100" i="10" s="1"/>
  <c r="BK164" i="10"/>
  <c r="J164" i="10" s="1"/>
  <c r="J104" i="10" s="1"/>
  <c r="BK183" i="10"/>
  <c r="J183" i="10" s="1"/>
  <c r="J110" i="10" s="1"/>
  <c r="BK202" i="10"/>
  <c r="J202" i="10"/>
  <c r="J113" i="10"/>
  <c r="BK204" i="10"/>
  <c r="J204" i="10" s="1"/>
  <c r="J114" i="10" s="1"/>
  <c r="BK151" i="11"/>
  <c r="J151" i="11"/>
  <c r="J99" i="11" s="1"/>
  <c r="BK153" i="11"/>
  <c r="J153" i="11"/>
  <c r="J100" i="11" s="1"/>
  <c r="BK182" i="11"/>
  <c r="J182" i="11"/>
  <c r="J104" i="11"/>
  <c r="BK128" i="12"/>
  <c r="J128" i="12" s="1"/>
  <c r="J98" i="12" s="1"/>
  <c r="BK132" i="12"/>
  <c r="J132" i="12" s="1"/>
  <c r="J100" i="12" s="1"/>
  <c r="BK138" i="12"/>
  <c r="J138" i="12"/>
  <c r="J103" i="12" s="1"/>
  <c r="BK142" i="12"/>
  <c r="J142" i="12"/>
  <c r="J105" i="12"/>
  <c r="BK144" i="12"/>
  <c r="J144" i="12" s="1"/>
  <c r="J106" i="12" s="1"/>
  <c r="BK187" i="7"/>
  <c r="J187" i="7"/>
  <c r="J102" i="7" s="1"/>
  <c r="BK146" i="8"/>
  <c r="J146" i="8" s="1"/>
  <c r="J99" i="8" s="1"/>
  <c r="BK198" i="9"/>
  <c r="J198" i="9" s="1"/>
  <c r="J101" i="9" s="1"/>
  <c r="BK201" i="9"/>
  <c r="J201" i="9" s="1"/>
  <c r="J102" i="9" s="1"/>
  <c r="BK148" i="10"/>
  <c r="J148" i="10" s="1"/>
  <c r="J99" i="10" s="1"/>
  <c r="BK166" i="10"/>
  <c r="J166" i="10"/>
  <c r="J105" i="10"/>
  <c r="BK168" i="10"/>
  <c r="J168" i="10" s="1"/>
  <c r="J106" i="10" s="1"/>
  <c r="BK180" i="11"/>
  <c r="J180" i="11" s="1"/>
  <c r="J103" i="11" s="1"/>
  <c r="BK184" i="11"/>
  <c r="J184" i="11"/>
  <c r="J105" i="11" s="1"/>
  <c r="BK130" i="12"/>
  <c r="J130" i="12" s="1"/>
  <c r="J99" i="12" s="1"/>
  <c r="BK134" i="12"/>
  <c r="J134" i="12"/>
  <c r="J101" i="12"/>
  <c r="BK136" i="12"/>
  <c r="J136" i="12" s="1"/>
  <c r="J102" i="12" s="1"/>
  <c r="BK140" i="12"/>
  <c r="J140" i="12"/>
  <c r="J104" i="12" s="1"/>
  <c r="J89" i="12"/>
  <c r="F92" i="12"/>
  <c r="BE139" i="12"/>
  <c r="E116" i="12"/>
  <c r="BE131" i="12"/>
  <c r="BE133" i="12"/>
  <c r="BE145" i="12"/>
  <c r="BE129" i="12"/>
  <c r="BE137" i="12"/>
  <c r="BE135" i="12"/>
  <c r="BE141" i="12"/>
  <c r="BE143" i="12"/>
  <c r="E85" i="11"/>
  <c r="J91" i="11"/>
  <c r="F121" i="11"/>
  <c r="J122" i="11"/>
  <c r="BE130" i="11"/>
  <c r="BE133" i="11"/>
  <c r="BE134" i="11"/>
  <c r="BE136" i="11"/>
  <c r="BE152" i="11"/>
  <c r="BE160" i="11"/>
  <c r="BE162" i="11"/>
  <c r="BE165" i="11"/>
  <c r="BE173" i="11"/>
  <c r="BE176" i="11"/>
  <c r="BE177" i="11"/>
  <c r="BE179" i="11"/>
  <c r="F92" i="11"/>
  <c r="BE138" i="11"/>
  <c r="BE146" i="11"/>
  <c r="BE150" i="11"/>
  <c r="BE156" i="11"/>
  <c r="BE169" i="11"/>
  <c r="BE171" i="11"/>
  <c r="BE129" i="11"/>
  <c r="BE137" i="11"/>
  <c r="BE140" i="11"/>
  <c r="BE145" i="11"/>
  <c r="BE147" i="11"/>
  <c r="BE149" i="11"/>
  <c r="BE157" i="11"/>
  <c r="BE158" i="11"/>
  <c r="BE159" i="11"/>
  <c r="BE161" i="11"/>
  <c r="BE163" i="11"/>
  <c r="BE164" i="11"/>
  <c r="BE166" i="11"/>
  <c r="BE167" i="11"/>
  <c r="BE174" i="11"/>
  <c r="BE181" i="11"/>
  <c r="BE185" i="11"/>
  <c r="J89" i="11"/>
  <c r="BE128" i="11"/>
  <c r="BE131" i="11"/>
  <c r="BE132" i="11"/>
  <c r="BE135" i="11"/>
  <c r="BE139" i="11"/>
  <c r="BE141" i="11"/>
  <c r="BE142" i="11"/>
  <c r="BE143" i="11"/>
  <c r="BE144" i="11"/>
  <c r="BE148" i="11"/>
  <c r="BE154" i="11"/>
  <c r="BE168" i="11"/>
  <c r="BE170" i="11"/>
  <c r="BE172" i="11"/>
  <c r="BE178" i="11"/>
  <c r="BE183" i="11"/>
  <c r="J92" i="10"/>
  <c r="F131" i="10"/>
  <c r="BE140" i="10"/>
  <c r="BE143" i="10"/>
  <c r="BE144" i="10"/>
  <c r="BE146" i="10"/>
  <c r="BE154" i="10"/>
  <c r="BE161" i="10"/>
  <c r="BE163" i="10"/>
  <c r="BE165" i="10"/>
  <c r="BE172" i="10"/>
  <c r="BE176" i="10"/>
  <c r="BE178" i="10"/>
  <c r="BE180" i="10"/>
  <c r="BE182" i="10"/>
  <c r="BE191" i="10"/>
  <c r="E85" i="10"/>
  <c r="J89" i="10"/>
  <c r="J130" i="10"/>
  <c r="BE141" i="10"/>
  <c r="BE145" i="10"/>
  <c r="BE160" i="10"/>
  <c r="BE169" i="10"/>
  <c r="BE179" i="10"/>
  <c r="BE186" i="10"/>
  <c r="BE187" i="10"/>
  <c r="BE189" i="10"/>
  <c r="BE190" i="10"/>
  <c r="BE195" i="10"/>
  <c r="BE200" i="10"/>
  <c r="BE139" i="10"/>
  <c r="BE155" i="10"/>
  <c r="BE156" i="10"/>
  <c r="BE158" i="10"/>
  <c r="BE162" i="10"/>
  <c r="BE167" i="10"/>
  <c r="BE173" i="10"/>
  <c r="BE184" i="10"/>
  <c r="BE193" i="10"/>
  <c r="BE196" i="10"/>
  <c r="BE197" i="10"/>
  <c r="BE201" i="10"/>
  <c r="F91" i="10"/>
  <c r="BE137" i="10"/>
  <c r="BE138" i="10"/>
  <c r="BE142" i="10"/>
  <c r="BE147" i="10"/>
  <c r="BE149" i="10"/>
  <c r="BE151" i="10"/>
  <c r="BE157" i="10"/>
  <c r="BE174" i="10"/>
  <c r="BE175" i="10"/>
  <c r="BE181" i="10"/>
  <c r="BE188" i="10"/>
  <c r="BE192" i="10"/>
  <c r="BE194" i="10"/>
  <c r="BE198" i="10"/>
  <c r="BE203" i="10"/>
  <c r="BE205" i="10"/>
  <c r="BE125" i="9"/>
  <c r="BE129" i="9"/>
  <c r="BE133" i="9"/>
  <c r="BE136" i="9"/>
  <c r="BE137" i="9"/>
  <c r="BE163" i="9"/>
  <c r="BE166" i="9"/>
  <c r="BE175" i="9"/>
  <c r="BE178" i="9"/>
  <c r="BE194" i="9"/>
  <c r="BE196" i="9"/>
  <c r="E85" i="9"/>
  <c r="J89" i="9"/>
  <c r="F92" i="9"/>
  <c r="BE180" i="9"/>
  <c r="BE190" i="9"/>
  <c r="BE191" i="9"/>
  <c r="BE192" i="9"/>
  <c r="BE199" i="9"/>
  <c r="BE202" i="9"/>
  <c r="BE169" i="9"/>
  <c r="BE182" i="9"/>
  <c r="BE185" i="9"/>
  <c r="BE187" i="9"/>
  <c r="BE189" i="9"/>
  <c r="BE131" i="9"/>
  <c r="BE141" i="9"/>
  <c r="BE146" i="9"/>
  <c r="BE150" i="9"/>
  <c r="BE155" i="9"/>
  <c r="BE160" i="9"/>
  <c r="BE170" i="9"/>
  <c r="BE171" i="9"/>
  <c r="BE193" i="9"/>
  <c r="BE195" i="9"/>
  <c r="F116" i="8"/>
  <c r="BE130" i="8"/>
  <c r="BE147" i="8"/>
  <c r="BE124" i="8"/>
  <c r="BE128" i="8"/>
  <c r="BE132" i="8"/>
  <c r="BE144" i="8"/>
  <c r="E85" i="8"/>
  <c r="J113" i="8"/>
  <c r="BE122" i="8"/>
  <c r="BE126" i="8"/>
  <c r="BE134" i="8"/>
  <c r="BE136" i="8"/>
  <c r="BE138" i="8"/>
  <c r="BE140" i="8"/>
  <c r="BE142" i="8"/>
  <c r="BE125" i="7"/>
  <c r="BE142" i="7"/>
  <c r="BE180" i="7"/>
  <c r="BE147" i="7"/>
  <c r="BE153" i="7"/>
  <c r="BE159" i="7"/>
  <c r="BE164" i="7"/>
  <c r="BE186" i="7"/>
  <c r="BE188" i="7"/>
  <c r="E112" i="7"/>
  <c r="F119" i="7"/>
  <c r="BE127" i="7"/>
  <c r="BE132" i="7"/>
  <c r="BE137" i="7"/>
  <c r="BE140" i="7"/>
  <c r="BE145" i="7"/>
  <c r="BE157" i="7"/>
  <c r="BE166" i="7"/>
  <c r="BE168" i="7"/>
  <c r="BE174" i="7"/>
  <c r="BE179" i="7"/>
  <c r="BE182" i="7"/>
  <c r="BE185" i="7"/>
  <c r="J89" i="7"/>
  <c r="BE135" i="7"/>
  <c r="BE155" i="7"/>
  <c r="BE161" i="7"/>
  <c r="BE170" i="7"/>
  <c r="BE172" i="7"/>
  <c r="BE176" i="7"/>
  <c r="BE183" i="7"/>
  <c r="BE121" i="6"/>
  <c r="BE125" i="6"/>
  <c r="BE130" i="6"/>
  <c r="BE142" i="6"/>
  <c r="BE123" i="6"/>
  <c r="BE128" i="6"/>
  <c r="BE133" i="6"/>
  <c r="BE136" i="6"/>
  <c r="E108" i="6"/>
  <c r="J112" i="6"/>
  <c r="F92" i="6"/>
  <c r="J89" i="5"/>
  <c r="F92" i="5"/>
  <c r="E114" i="5"/>
  <c r="BE127" i="5"/>
  <c r="BE136" i="5"/>
  <c r="BE155" i="5"/>
  <c r="BE159" i="5"/>
  <c r="BE170" i="5"/>
  <c r="BE174" i="5"/>
  <c r="BE179" i="5"/>
  <c r="BE199" i="5"/>
  <c r="BE201" i="5"/>
  <c r="BE145" i="5"/>
  <c r="BE151" i="5"/>
  <c r="BE163" i="5"/>
  <c r="BE167" i="5"/>
  <c r="BE191" i="5"/>
  <c r="BE129" i="5"/>
  <c r="BE131" i="5"/>
  <c r="BE139" i="5"/>
  <c r="BE141" i="5"/>
  <c r="BE147" i="5"/>
  <c r="BE182" i="5"/>
  <c r="BE184" i="5"/>
  <c r="BE186" i="5"/>
  <c r="BE188" i="5"/>
  <c r="BE203" i="5"/>
  <c r="BE205" i="5"/>
  <c r="BE207" i="5"/>
  <c r="BE209" i="5"/>
  <c r="BE211" i="5"/>
  <c r="E85" i="4"/>
  <c r="J89" i="4"/>
  <c r="BE132" i="4"/>
  <c r="BE150" i="4"/>
  <c r="BE156" i="4"/>
  <c r="BE159" i="4"/>
  <c r="BE162" i="4"/>
  <c r="BE196" i="4"/>
  <c r="BE199" i="4"/>
  <c r="BE217" i="4"/>
  <c r="BE225" i="4"/>
  <c r="BE230" i="4"/>
  <c r="BE241" i="4"/>
  <c r="BE248" i="4"/>
  <c r="BE250" i="4"/>
  <c r="BE263" i="4"/>
  <c r="F92" i="4"/>
  <c r="BE137" i="4"/>
  <c r="BE143" i="4"/>
  <c r="BE145" i="4"/>
  <c r="BE164" i="4"/>
  <c r="BE179" i="4"/>
  <c r="BE184" i="4"/>
  <c r="BE188" i="4"/>
  <c r="BE192" i="4"/>
  <c r="BE206" i="4"/>
  <c r="BE215" i="4"/>
  <c r="BE219" i="4"/>
  <c r="BE221" i="4"/>
  <c r="BE233" i="4"/>
  <c r="BE236" i="4"/>
  <c r="BE244" i="4"/>
  <c r="BE266" i="4"/>
  <c r="BE271" i="4"/>
  <c r="BE273" i="4"/>
  <c r="BE281" i="4"/>
  <c r="BE283" i="4"/>
  <c r="BE285" i="4"/>
  <c r="BE287" i="4"/>
  <c r="BE295" i="4"/>
  <c r="BE148" i="4"/>
  <c r="BE153" i="4"/>
  <c r="BE169" i="4"/>
  <c r="BE173" i="4"/>
  <c r="BE175" i="4"/>
  <c r="BE186" i="4"/>
  <c r="BE202" i="4"/>
  <c r="BE213" i="4"/>
  <c r="BE223" i="4"/>
  <c r="BE227" i="4"/>
  <c r="BE256" i="4"/>
  <c r="BE259" i="4"/>
  <c r="BE261" i="4"/>
  <c r="BE275" i="4"/>
  <c r="BE277" i="4"/>
  <c r="BE297" i="4"/>
  <c r="BE166" i="4"/>
  <c r="BE183" i="4"/>
  <c r="BE190" i="4"/>
  <c r="BE209" i="4"/>
  <c r="BE211" i="4"/>
  <c r="BE252" i="4"/>
  <c r="BE264" i="4"/>
  <c r="BE268" i="4"/>
  <c r="BE269" i="4"/>
  <c r="BE279" i="4"/>
  <c r="BE293" i="4"/>
  <c r="E111" i="3"/>
  <c r="BE127" i="3"/>
  <c r="BE133" i="3"/>
  <c r="BE135" i="3"/>
  <c r="BE143" i="3"/>
  <c r="BE147" i="3"/>
  <c r="BE124" i="3"/>
  <c r="BE131" i="3"/>
  <c r="BE145" i="3"/>
  <c r="BE155" i="3"/>
  <c r="BE158" i="3"/>
  <c r="J115" i="3"/>
  <c r="BE152" i="3"/>
  <c r="F92" i="3"/>
  <c r="BE138" i="3"/>
  <c r="BE140" i="3"/>
  <c r="BE149" i="3"/>
  <c r="BE161" i="3"/>
  <c r="BE132" i="2"/>
  <c r="BE135" i="2"/>
  <c r="BE145" i="2"/>
  <c r="F92" i="2"/>
  <c r="BE125" i="2"/>
  <c r="BE153" i="2"/>
  <c r="E112" i="2"/>
  <c r="J116" i="2"/>
  <c r="BE137" i="2"/>
  <c r="BE147" i="2"/>
  <c r="BE151" i="2"/>
  <c r="BE155" i="2"/>
  <c r="BE158" i="2"/>
  <c r="BE160" i="2"/>
  <c r="BE164" i="2"/>
  <c r="BE168" i="2"/>
  <c r="BE127" i="2"/>
  <c r="BE140" i="2"/>
  <c r="BE142" i="2"/>
  <c r="BE163" i="2"/>
  <c r="BE166" i="2"/>
  <c r="F37" i="2"/>
  <c r="BD95" i="1"/>
  <c r="J34" i="3"/>
  <c r="AW96" i="1" s="1"/>
  <c r="F36" i="4"/>
  <c r="BC97" i="1"/>
  <c r="F34" i="5"/>
  <c r="BA98" i="1" s="1"/>
  <c r="F35" i="6"/>
  <c r="BB99" i="1" s="1"/>
  <c r="F36" i="6"/>
  <c r="BC99" i="1" s="1"/>
  <c r="F34" i="7"/>
  <c r="BA100" i="1"/>
  <c r="F37" i="7"/>
  <c r="BD100" i="1" s="1"/>
  <c r="J34" i="9"/>
  <c r="AW102" i="1" s="1"/>
  <c r="F36" i="10"/>
  <c r="BC103" i="1" s="1"/>
  <c r="J34" i="11"/>
  <c r="AW104" i="1" s="1"/>
  <c r="F37" i="11"/>
  <c r="BD104" i="1" s="1"/>
  <c r="F35" i="12"/>
  <c r="BB105" i="1" s="1"/>
  <c r="F34" i="2"/>
  <c r="BA95" i="1" s="1"/>
  <c r="F34" i="3"/>
  <c r="BA96" i="1" s="1"/>
  <c r="F35" i="3"/>
  <c r="BB96" i="1" s="1"/>
  <c r="F34" i="4"/>
  <c r="BA97" i="1"/>
  <c r="F37" i="5"/>
  <c r="BD98" i="1" s="1"/>
  <c r="J34" i="5"/>
  <c r="AW98" i="1" s="1"/>
  <c r="J34" i="6"/>
  <c r="AW99" i="1" s="1"/>
  <c r="F35" i="7"/>
  <c r="BB100" i="1" s="1"/>
  <c r="J34" i="8"/>
  <c r="AW101" i="1" s="1"/>
  <c r="F36" i="8"/>
  <c r="BC101" i="1" s="1"/>
  <c r="F35" i="9"/>
  <c r="BB102" i="1" s="1"/>
  <c r="F34" i="10"/>
  <c r="BA103" i="1"/>
  <c r="F35" i="10"/>
  <c r="BB103" i="1" s="1"/>
  <c r="F34" i="12"/>
  <c r="BA105" i="1" s="1"/>
  <c r="J34" i="12"/>
  <c r="AW105" i="1" s="1"/>
  <c r="J34" i="2"/>
  <c r="AW95" i="1"/>
  <c r="F37" i="3"/>
  <c r="BD96" i="1" s="1"/>
  <c r="F35" i="4"/>
  <c r="BB97" i="1" s="1"/>
  <c r="F37" i="4"/>
  <c r="BD97" i="1" s="1"/>
  <c r="F34" i="6"/>
  <c r="BA99" i="1"/>
  <c r="F37" i="6"/>
  <c r="BD99" i="1" s="1"/>
  <c r="F36" i="7"/>
  <c r="BC100" i="1" s="1"/>
  <c r="F37" i="8"/>
  <c r="BD101" i="1" s="1"/>
  <c r="F37" i="9"/>
  <c r="BD102" i="1" s="1"/>
  <c r="F36" i="9"/>
  <c r="BC102" i="1" s="1"/>
  <c r="F37" i="10"/>
  <c r="BD103" i="1" s="1"/>
  <c r="F35" i="11"/>
  <c r="BB104" i="1" s="1"/>
  <c r="F36" i="11"/>
  <c r="BC104" i="1" s="1"/>
  <c r="F36" i="2"/>
  <c r="BC95" i="1" s="1"/>
  <c r="F35" i="2"/>
  <c r="BB95" i="1" s="1"/>
  <c r="F36" i="3"/>
  <c r="BC96" i="1" s="1"/>
  <c r="J34" i="4"/>
  <c r="AW97" i="1" s="1"/>
  <c r="F35" i="5"/>
  <c r="BB98" i="1" s="1"/>
  <c r="F36" i="5"/>
  <c r="BC98" i="1" s="1"/>
  <c r="J34" i="7"/>
  <c r="AW100" i="1" s="1"/>
  <c r="F34" i="8"/>
  <c r="BA101" i="1" s="1"/>
  <c r="F35" i="8"/>
  <c r="BB101" i="1" s="1"/>
  <c r="F34" i="9"/>
  <c r="BA102" i="1" s="1"/>
  <c r="J34" i="10"/>
  <c r="AW103" i="1" s="1"/>
  <c r="F34" i="11"/>
  <c r="BA104" i="1"/>
  <c r="F37" i="12"/>
  <c r="BD105" i="1" s="1"/>
  <c r="F36" i="12"/>
  <c r="BC105" i="1" s="1"/>
  <c r="BK170" i="10" l="1"/>
  <c r="J170" i="10" s="1"/>
  <c r="J107" i="10" s="1"/>
  <c r="BK234" i="4"/>
  <c r="J234" i="4" s="1"/>
  <c r="J104" i="4" s="1"/>
  <c r="R123" i="7"/>
  <c r="R122" i="7"/>
  <c r="T152" i="10"/>
  <c r="T123" i="7"/>
  <c r="T122" i="7" s="1"/>
  <c r="P180" i="5"/>
  <c r="P124" i="5"/>
  <c r="AU98" i="1"/>
  <c r="T123" i="9"/>
  <c r="T122" i="9" s="1"/>
  <c r="R130" i="4"/>
  <c r="T170" i="10"/>
  <c r="T135" i="10" s="1"/>
  <c r="T134" i="10" s="1"/>
  <c r="R180" i="5"/>
  <c r="R124" i="5" s="1"/>
  <c r="R234" i="4"/>
  <c r="R135" i="10"/>
  <c r="R134" i="10"/>
  <c r="R125" i="5"/>
  <c r="R126" i="11"/>
  <c r="R125" i="11" s="1"/>
  <c r="P234" i="4"/>
  <c r="P129" i="4" s="1"/>
  <c r="AU97" i="1" s="1"/>
  <c r="P130" i="4"/>
  <c r="T123" i="2"/>
  <c r="T122" i="2" s="1"/>
  <c r="P126" i="11"/>
  <c r="P125" i="11" s="1"/>
  <c r="AU104" i="1" s="1"/>
  <c r="R123" i="2"/>
  <c r="R122" i="2"/>
  <c r="P170" i="10"/>
  <c r="P135" i="10"/>
  <c r="P134" i="10" s="1"/>
  <c r="AU103" i="1" s="1"/>
  <c r="P123" i="9"/>
  <c r="P122" i="9" s="1"/>
  <c r="AU102" i="1" s="1"/>
  <c r="T130" i="4"/>
  <c r="R123" i="9"/>
  <c r="R122" i="9" s="1"/>
  <c r="P123" i="7"/>
  <c r="P122" i="7"/>
  <c r="AU100" i="1" s="1"/>
  <c r="P123" i="2"/>
  <c r="P122" i="2" s="1"/>
  <c r="AU95" i="1" s="1"/>
  <c r="BK123" i="9"/>
  <c r="J123" i="9" s="1"/>
  <c r="J97" i="9" s="1"/>
  <c r="T180" i="5"/>
  <c r="T124" i="5" s="1"/>
  <c r="T234" i="4"/>
  <c r="BK122" i="3"/>
  <c r="J122" i="3" s="1"/>
  <c r="J97" i="3" s="1"/>
  <c r="BK130" i="4"/>
  <c r="J130" i="4" s="1"/>
  <c r="J97" i="4" s="1"/>
  <c r="BK123" i="7"/>
  <c r="J123" i="7"/>
  <c r="J97" i="7" s="1"/>
  <c r="BK123" i="2"/>
  <c r="J123" i="2" s="1"/>
  <c r="J97" i="2" s="1"/>
  <c r="BK126" i="11"/>
  <c r="J126" i="11" s="1"/>
  <c r="J97" i="11" s="1"/>
  <c r="BK125" i="5"/>
  <c r="J125" i="5" s="1"/>
  <c r="J97" i="5" s="1"/>
  <c r="BK180" i="5"/>
  <c r="J180" i="5" s="1"/>
  <c r="J101" i="5" s="1"/>
  <c r="BK119" i="6"/>
  <c r="J119" i="6" s="1"/>
  <c r="J97" i="6" s="1"/>
  <c r="BK120" i="8"/>
  <c r="J120" i="8" s="1"/>
  <c r="J97" i="8" s="1"/>
  <c r="BK152" i="10"/>
  <c r="J152" i="10" s="1"/>
  <c r="J101" i="10" s="1"/>
  <c r="BK127" i="12"/>
  <c r="J127" i="12" s="1"/>
  <c r="J97" i="12" s="1"/>
  <c r="BK135" i="10"/>
  <c r="BK134" i="10" s="1"/>
  <c r="J134" i="10" s="1"/>
  <c r="J30" i="10" s="1"/>
  <c r="AG103" i="1" s="1"/>
  <c r="BK129" i="4"/>
  <c r="J129" i="4" s="1"/>
  <c r="J96" i="4" s="1"/>
  <c r="F33" i="3"/>
  <c r="AZ96" i="1" s="1"/>
  <c r="J33" i="4"/>
  <c r="AV97" i="1" s="1"/>
  <c r="AT97" i="1" s="1"/>
  <c r="F33" i="8"/>
  <c r="AZ101" i="1" s="1"/>
  <c r="F33" i="9"/>
  <c r="AZ102" i="1" s="1"/>
  <c r="F33" i="11"/>
  <c r="AZ104" i="1" s="1"/>
  <c r="BC94" i="1"/>
  <c r="W32" i="1" s="1"/>
  <c r="J33" i="3"/>
  <c r="AV96" i="1" s="1"/>
  <c r="AT96" i="1" s="1"/>
  <c r="J33" i="5"/>
  <c r="AV98" i="1" s="1"/>
  <c r="AT98" i="1" s="1"/>
  <c r="F33" i="6"/>
  <c r="AZ99" i="1"/>
  <c r="J33" i="7"/>
  <c r="AV100" i="1" s="1"/>
  <c r="AT100" i="1" s="1"/>
  <c r="F33" i="10"/>
  <c r="AZ103" i="1" s="1"/>
  <c r="BB94" i="1"/>
  <c r="AX94" i="1" s="1"/>
  <c r="F33" i="12"/>
  <c r="AZ105" i="1" s="1"/>
  <c r="F33" i="2"/>
  <c r="AZ95" i="1" s="1"/>
  <c r="F33" i="4"/>
  <c r="AZ97" i="1" s="1"/>
  <c r="J33" i="8"/>
  <c r="AV101" i="1"/>
  <c r="AT101" i="1"/>
  <c r="J33" i="9"/>
  <c r="AV102" i="1" s="1"/>
  <c r="AT102" i="1" s="1"/>
  <c r="J33" i="11"/>
  <c r="AV104" i="1" s="1"/>
  <c r="AT104" i="1" s="1"/>
  <c r="BD94" i="1"/>
  <c r="W33" i="1" s="1"/>
  <c r="J33" i="2"/>
  <c r="AV95" i="1" s="1"/>
  <c r="AT95" i="1" s="1"/>
  <c r="F33" i="5"/>
  <c r="AZ98" i="1" s="1"/>
  <c r="J33" i="6"/>
  <c r="AV99" i="1"/>
  <c r="AT99" i="1" s="1"/>
  <c r="F33" i="7"/>
  <c r="AZ100" i="1" s="1"/>
  <c r="J33" i="10"/>
  <c r="AV103" i="1" s="1"/>
  <c r="AT103" i="1" s="1"/>
  <c r="J33" i="12"/>
  <c r="AV105" i="1" s="1"/>
  <c r="AT105" i="1" s="1"/>
  <c r="BA94" i="1"/>
  <c r="AW94" i="1" s="1"/>
  <c r="AK30" i="1" s="1"/>
  <c r="T129" i="4" l="1"/>
  <c r="R129" i="4"/>
  <c r="BK122" i="2"/>
  <c r="J122" i="2"/>
  <c r="J96" i="2"/>
  <c r="BK121" i="3"/>
  <c r="J121" i="3"/>
  <c r="J96" i="3" s="1"/>
  <c r="BK126" i="12"/>
  <c r="J126" i="12" s="1"/>
  <c r="J96" i="12" s="1"/>
  <c r="BK122" i="9"/>
  <c r="J122" i="9" s="1"/>
  <c r="J30" i="9" s="1"/>
  <c r="AG102" i="1" s="1"/>
  <c r="BK124" i="5"/>
  <c r="J124" i="5" s="1"/>
  <c r="J96" i="5" s="1"/>
  <c r="BK125" i="11"/>
  <c r="J125" i="11" s="1"/>
  <c r="J96" i="11" s="1"/>
  <c r="BK118" i="6"/>
  <c r="J118" i="6"/>
  <c r="J30" i="6" s="1"/>
  <c r="AG99" i="1" s="1"/>
  <c r="BK122" i="7"/>
  <c r="J122" i="7"/>
  <c r="J96" i="7" s="1"/>
  <c r="BK119" i="8"/>
  <c r="J119" i="8"/>
  <c r="J96" i="8" s="1"/>
  <c r="AN103" i="1"/>
  <c r="J96" i="10"/>
  <c r="J135" i="10"/>
  <c r="J97" i="10" s="1"/>
  <c r="J39" i="10"/>
  <c r="AU94" i="1"/>
  <c r="J30" i="4"/>
  <c r="AG97" i="1"/>
  <c r="AN97" i="1"/>
  <c r="AY94" i="1"/>
  <c r="W30" i="1"/>
  <c r="AZ94" i="1"/>
  <c r="W29" i="1" s="1"/>
  <c r="W31" i="1"/>
  <c r="J39" i="6" l="1"/>
  <c r="J39" i="9"/>
  <c r="J96" i="9"/>
  <c r="J96" i="6"/>
  <c r="J39" i="4"/>
  <c r="AN102" i="1"/>
  <c r="AN99" i="1"/>
  <c r="J30" i="12"/>
  <c r="AG105" i="1" s="1"/>
  <c r="J30" i="7"/>
  <c r="AG100" i="1" s="1"/>
  <c r="J30" i="8"/>
  <c r="AG101" i="1" s="1"/>
  <c r="J30" i="2"/>
  <c r="AG95" i="1" s="1"/>
  <c r="J30" i="11"/>
  <c r="AG104" i="1" s="1"/>
  <c r="AN104" i="1" s="1"/>
  <c r="J30" i="5"/>
  <c r="AG98" i="1"/>
  <c r="J30" i="3"/>
  <c r="AG96" i="1" s="1"/>
  <c r="AV94" i="1"/>
  <c r="AK29" i="1" s="1"/>
  <c r="J39" i="5" l="1"/>
  <c r="J39" i="3"/>
  <c r="J39" i="2"/>
  <c r="J39" i="7"/>
  <c r="J39" i="8"/>
  <c r="J39" i="12"/>
  <c r="J39" i="11"/>
  <c r="AN96" i="1"/>
  <c r="AN98" i="1"/>
  <c r="AN100" i="1"/>
  <c r="AN101" i="1"/>
  <c r="AN95" i="1"/>
  <c r="AN105" i="1"/>
  <c r="AT94" i="1"/>
  <c r="AG94" i="1"/>
  <c r="AK26" i="1" s="1"/>
  <c r="AK35" i="1" l="1"/>
  <c r="AN94" i="1"/>
</calcChain>
</file>

<file path=xl/sharedStrings.xml><?xml version="1.0" encoding="utf-8"?>
<sst xmlns="http://schemas.openxmlformats.org/spreadsheetml/2006/main" count="10150" uniqueCount="1289">
  <si>
    <t>Export Komplet</t>
  </si>
  <si>
    <t/>
  </si>
  <si>
    <t>2.0</t>
  </si>
  <si>
    <t>False</t>
  </si>
  <si>
    <t>{0c862c38-65fc-4a50-8a9d-cbac6a80fd6b}</t>
  </si>
  <si>
    <t>&gt;&gt;  skryté sloupce  &lt;&lt;</t>
  </si>
  <si>
    <t>0,1</t>
  </si>
  <si>
    <t>21</t>
  </si>
  <si>
    <t>1</t>
  </si>
  <si>
    <t>15</t>
  </si>
  <si>
    <t>REKAPITULACE STAVBY</t>
  </si>
  <si>
    <t>v ---  níže se nacházejí doplnkové a pomocné údaje k sestavám  --- v</t>
  </si>
  <si>
    <t>0,001</t>
  </si>
  <si>
    <t>Kód:</t>
  </si>
  <si>
    <t>Projektis2467</t>
  </si>
  <si>
    <t>Stavba:</t>
  </si>
  <si>
    <t>Expozice JZ Afrika, ZOO Dvůr Králové a.s. - Změna B, 3.etapa, 4.část</t>
  </si>
  <si>
    <t>KSO:</t>
  </si>
  <si>
    <t>CC-CZ:</t>
  </si>
  <si>
    <t>Místo:</t>
  </si>
  <si>
    <t>Dvůr Králové nad Labem</t>
  </si>
  <si>
    <t>Datum:</t>
  </si>
  <si>
    <t>15. 8. 2022</t>
  </si>
  <si>
    <t>Zadavatel:</t>
  </si>
  <si>
    <t>IČ:</t>
  </si>
  <si>
    <t>ZOO Dvůr Králové a.s., Štefánikova 1029, D.K.n.L.</t>
  </si>
  <si>
    <t>DIČ:</t>
  </si>
  <si>
    <t>Zhotovitel:</t>
  </si>
  <si>
    <t xml:space="preserve"> </t>
  </si>
  <si>
    <t>Projektant:</t>
  </si>
  <si>
    <t>Projektis spol. s r.o., Legionářská 562, D.K.n.L.</t>
  </si>
  <si>
    <t>True</t>
  </si>
  <si>
    <t>Zpracovatel:</t>
  </si>
  <si>
    <t>ing. V. Švehla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</si>
  <si>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</si>
  <si>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</si>
  <si>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</si>
  <si>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</si>
  <si>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</si>
  <si>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</si>
  <si>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</si>
  <si>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</si>
  <si>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</si>
  <si>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</si>
  <si>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</si>
  <si>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</si>
  <si>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</si>
  <si>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</si>
  <si>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</si>
  <si>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</si>
  <si>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</si>
  <si>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</si>
  <si>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</si>
  <si>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</si>
  <si>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</si>
  <si>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</si>
  <si>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</si>
  <si>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</si>
  <si>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</si>
  <si>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</si>
  <si>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</si>
  <si>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</si>
  <si>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</si>
  <si>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</si>
  <si>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</si>
  <si>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</si>
  <si>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</si>
  <si>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</si>
  <si>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</si>
  <si>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</si>
  <si>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</si>
  <si>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</si>
  <si>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</si>
  <si>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</si>
  <si>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</si>
  <si>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</si>
  <si>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</si>
  <si>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</si>
  <si>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</si>
  <si>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</si>
  <si>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10b</t>
  </si>
  <si>
    <t>SO 10b - obslužná komunikace - změna B, 3. etapa, 4.část</t>
  </si>
  <si>
    <t>STA</t>
  </si>
  <si>
    <t>{ac7fd0e0-38e3-40fa-b2c8-b816567e3d15}</t>
  </si>
  <si>
    <t>2</t>
  </si>
  <si>
    <t>12b</t>
  </si>
  <si>
    <t>SO 12 - Gabionová stěna, změna B, 3.etapa, 4.část</t>
  </si>
  <si>
    <t>{d58bb575-b1f5-48cf-947d-2a2a936d6c87}</t>
  </si>
  <si>
    <t>15b</t>
  </si>
  <si>
    <t>SO 15b - Příkop a výběh hyena - změna B, 3.etapa, 4.část</t>
  </si>
  <si>
    <t>{0138b7ab-a116-4850-bf0f-5b54852dbfbd}</t>
  </si>
  <si>
    <t>38db</t>
  </si>
  <si>
    <t>SO 38d - Oplocení - Hyena, změna B, 3.etapa, 4.část</t>
  </si>
  <si>
    <t>{d86fa1b0-1274-4117-abd7-6013ab88d410}</t>
  </si>
  <si>
    <t>41b</t>
  </si>
  <si>
    <t>SO 41b - Terénní úpravy - změna B, 3. etapa, 4.část</t>
  </si>
  <si>
    <t>{7ab87ab0-4da0-4762-9cb5-0b5219f19038}</t>
  </si>
  <si>
    <t>45b</t>
  </si>
  <si>
    <t>SO 45b - pěší komunikace - změna B, 3. etapa, 4.část</t>
  </si>
  <si>
    <t>{3110e8b0-e5ca-47bd-8140-914e61b694e4}</t>
  </si>
  <si>
    <t>46b</t>
  </si>
  <si>
    <t>SO 46b - sadové úpravy - změna B, 3. etapa, 4.část</t>
  </si>
  <si>
    <t>{98b472a4-c3bc-487b-9f8d-d628fdebf892}</t>
  </si>
  <si>
    <t>54b</t>
  </si>
  <si>
    <t>SO 54b - splašková kanalizace - změna B, 3.etapa, 4.část</t>
  </si>
  <si>
    <t>{5224f4c3-bb13-4ad9-b727-e808c3f12374}</t>
  </si>
  <si>
    <t>56b</t>
  </si>
  <si>
    <t>SO 56b - Veřejné osvětlení - změna B, 3.etapa, 4.část</t>
  </si>
  <si>
    <t>{ce4c8608-044c-493e-89d3-be52c18cca90}</t>
  </si>
  <si>
    <t>57b</t>
  </si>
  <si>
    <t>SO 57b - Elektrický ohradník - změna B, 3.etapa, 4.část</t>
  </si>
  <si>
    <t>{9888c76c-a6e6-464f-a583-38228548a190}</t>
  </si>
  <si>
    <t>99b</t>
  </si>
  <si>
    <t>Vedlejší náklady - změna B, 3.etapa, 4.část</t>
  </si>
  <si>
    <t>{65135e6d-b11c-4671-bb20-7c024cfe5a1b}</t>
  </si>
  <si>
    <t>fig12</t>
  </si>
  <si>
    <t>výkop pro zpevněné plochy</t>
  </si>
  <si>
    <t>90</t>
  </si>
  <si>
    <t>fig9</t>
  </si>
  <si>
    <t>plocha spodku betonového recyklátu</t>
  </si>
  <si>
    <t>139</t>
  </si>
  <si>
    <t>KRYCÍ LIST SOUPISU PRACÍ</t>
  </si>
  <si>
    <t>Objekt:</t>
  </si>
  <si>
    <t>10b - SO 10b - obslužná komunikace - změna B, 3. etapa, 4.část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</si>
  <si>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</si>
  <si>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</si>
  <si>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</si>
  <si>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</si>
  <si>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</si>
  <si>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</si>
  <si>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</si>
  <si>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</si>
  <si>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</si>
  <si>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</si>
  <si>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</si>
  <si>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</si>
  <si>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</si>
  <si>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</si>
  <si>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</si>
  <si>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</si>
  <si>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</si>
  <si>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</si>
  <si>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</si>
  <si>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</si>
  <si>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</si>
  <si>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</si>
  <si>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</si>
  <si>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</si>
  <si>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</si>
  <si>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</si>
  <si>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</si>
  <si>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</si>
  <si>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</si>
  <si>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113107243</t>
  </si>
  <si>
    <t>Odstranění podkladu živičného tl přes 100 do 150 mm strojně pl přes 200 m2</t>
  </si>
  <si>
    <t>m2</t>
  </si>
  <si>
    <t>CS ÚRS 2022 02</t>
  </si>
  <si>
    <t>4</t>
  </si>
  <si>
    <t>-495349966</t>
  </si>
  <si>
    <t>VV</t>
  </si>
  <si>
    <t>700,0</t>
  </si>
  <si>
    <t>131251103</t>
  </si>
  <si>
    <t>Hloubení jam nezapažených v hornině třídy těžitelnosti I, skupiny 3 objem do 100 m3 strojně</t>
  </si>
  <si>
    <t>m3</t>
  </si>
  <si>
    <t>1098044978</t>
  </si>
  <si>
    <t>150,0*0,6</t>
  </si>
  <si>
    <t>Mezisoučet                                                 "pro zpevněné plochy"</t>
  </si>
  <si>
    <t>3</t>
  </si>
  <si>
    <t>fig12*0,50</t>
  </si>
  <si>
    <t>Mezisoučet</t>
  </si>
  <si>
    <t>131351103</t>
  </si>
  <si>
    <t>Hloubení jam nezapažených v hornině třídy těžitelnosti II, skupiny 4 objem do 100 m3 strojně</t>
  </si>
  <si>
    <t>293145506</t>
  </si>
  <si>
    <t>162751117</t>
  </si>
  <si>
    <t>Vodorovné přemístění do 10000 m výkopku/sypaniny z horniny třídy těžitelnosti I, skupiny 1 až 3</t>
  </si>
  <si>
    <t>2051330161</t>
  </si>
  <si>
    <t>5</t>
  </si>
  <si>
    <t>162751119</t>
  </si>
  <si>
    <t>Příplatek k vodorovnému přemístění výkopku/sypaniny z horniny třídy těžitelnosti I, skupiny 1 až 3 ZKD 1000 m přes 10000 m</t>
  </si>
  <si>
    <t>546728750</t>
  </si>
  <si>
    <t>45*20 'Přepočtené koeficientem množství</t>
  </si>
  <si>
    <t>6</t>
  </si>
  <si>
    <t>162751137</t>
  </si>
  <si>
    <t>Vodorovné přemístění do 10000 m výkopku/sypaniny z horniny třídy těžitelnosti II, skupiny 4 a 5</t>
  </si>
  <si>
    <t>-1416059724</t>
  </si>
  <si>
    <t>7</t>
  </si>
  <si>
    <t>162751139</t>
  </si>
  <si>
    <t>Příplatek k vodorovnému přemístění výkopku/sypaniny z horniny třídy těžitelnosti II, skupiny 4 a 5 ZKD 1000 m přes 10000 m</t>
  </si>
  <si>
    <t>-2055240249</t>
  </si>
  <si>
    <t>8</t>
  </si>
  <si>
    <t>171201231</t>
  </si>
  <si>
    <t>Poplatek za uložení zeminy a kamení na recyklační skládce (skládkovné) kód odpadu 17 05 04</t>
  </si>
  <si>
    <t>t</t>
  </si>
  <si>
    <t>56888528</t>
  </si>
  <si>
    <t>fig12*1,800</t>
  </si>
  <si>
    <t>9</t>
  </si>
  <si>
    <t>181951112</t>
  </si>
  <si>
    <t>Úprava pláně v hornině třídy těžitelnosti I, skupiny 1 až 3 se zhutněním strojně</t>
  </si>
  <si>
    <t>2045938128</t>
  </si>
  <si>
    <t>139,0</t>
  </si>
  <si>
    <t>Mezisoučet                         "plocha spodku betonového recyklátu"</t>
  </si>
  <si>
    <t>Komunikace pozemní</t>
  </si>
  <si>
    <t>10</t>
  </si>
  <si>
    <t>564871116</t>
  </si>
  <si>
    <t>Podklad ze štěrkodrtě ŠD plochy přes 100 m2 tl. 300 mm</t>
  </si>
  <si>
    <t>-1363549880</t>
  </si>
  <si>
    <t>150,0</t>
  </si>
  <si>
    <t>11</t>
  </si>
  <si>
    <t>564931412</t>
  </si>
  <si>
    <t>Podklad z asfaltového recyklátu tl 100 mm</t>
  </si>
  <si>
    <t>1931223171</t>
  </si>
  <si>
    <t>12</t>
  </si>
  <si>
    <t>564951313</t>
  </si>
  <si>
    <t>Podklad z betonového recyklátu plochy přes 100 m2 tl 150 mm</t>
  </si>
  <si>
    <t>-2114537329</t>
  </si>
  <si>
    <t>fig9*2</t>
  </si>
  <si>
    <t>Ostatní konstrukce a práce, bourání</t>
  </si>
  <si>
    <t>13</t>
  </si>
  <si>
    <t>919721123</t>
  </si>
  <si>
    <t>Geomříž pro stabilizaci podkladu tuhá dvouosá z PP podélná pevnost v tahu do 40 kN/m</t>
  </si>
  <si>
    <t>1137398207</t>
  </si>
  <si>
    <t>14</t>
  </si>
  <si>
    <t>919726122</t>
  </si>
  <si>
    <t>Geotextilie pro ochranu, separaci a filtraci netkaná měrná hmotnost do 300 g/m2</t>
  </si>
  <si>
    <t>-593522307</t>
  </si>
  <si>
    <t>997</t>
  </si>
  <si>
    <t>Přesun sutě</t>
  </si>
  <si>
    <t>997221551</t>
  </si>
  <si>
    <t>Vodorovná doprava suti ze sypkých materiálů do 1 km</t>
  </si>
  <si>
    <t>711987005</t>
  </si>
  <si>
    <t>16</t>
  </si>
  <si>
    <t>997221559</t>
  </si>
  <si>
    <t>Příplatek ZKD 1 km u vodorovné dopravy suti ze sypkých materiálů</t>
  </si>
  <si>
    <t>-297577584</t>
  </si>
  <si>
    <t>221,2*4 'Přepočtené koeficientem množství</t>
  </si>
  <si>
    <t>17</t>
  </si>
  <si>
    <t>997221875</t>
  </si>
  <si>
    <t>Poplatek za uložení stavebního odpadu na recyklační skládce (skládkovné) asfaltového bez obsahu dehtu zatříděného do Katalogu odpadů pod kódem 17 03 02</t>
  </si>
  <si>
    <t>-1868084257</t>
  </si>
  <si>
    <t>998</t>
  </si>
  <si>
    <t>Přesun hmot</t>
  </si>
  <si>
    <t>18</t>
  </si>
  <si>
    <t>998225111</t>
  </si>
  <si>
    <t>Přesun hmot pro pozemní komunikace s krytem z kamene, monolitickým betonovým nebo živičným</t>
  </si>
  <si>
    <t>671340955</t>
  </si>
  <si>
    <t>fig1</t>
  </si>
  <si>
    <t>výkop pro základy</t>
  </si>
  <si>
    <t>30,619</t>
  </si>
  <si>
    <t>fig11</t>
  </si>
  <si>
    <t>opěrná stěna Gabionová</t>
  </si>
  <si>
    <t>75,115</t>
  </si>
  <si>
    <t>fig3</t>
  </si>
  <si>
    <t>plocha zeminy promísené vápnem</t>
  </si>
  <si>
    <t>63,9</t>
  </si>
  <si>
    <t>12b - SO 12 - Gabionová stěna, změna B, 3.etapa, 4.část</t>
  </si>
  <si>
    <t xml:space="preserve">    3 - Svislé a kompletní konstrukce</t>
  </si>
  <si>
    <t>1169512131</t>
  </si>
  <si>
    <t>Zemina promísená s vápnem a cementem na deponii v množství 2 % z objemové hmotnosti zeminy</t>
  </si>
  <si>
    <t>898612986</t>
  </si>
  <si>
    <t>(7,5+13,8)*2,5*1,2</t>
  </si>
  <si>
    <t>Hloubení jam nezapažených v hornině třídy těžitelnosti I skupiny 3 objem do 100 m3 strojně</t>
  </si>
  <si>
    <t>-1970860063</t>
  </si>
  <si>
    <t>(7,5+13,8)*2,5*(0,4+0,75)/2</t>
  </si>
  <si>
    <t>fig1*0,50</t>
  </si>
  <si>
    <t>Hloubení jam nezapažených v hornině třídy těžitelnosti II skupiny 4 objem do 100 m3 strojně</t>
  </si>
  <si>
    <t>1926205508</t>
  </si>
  <si>
    <t>Vodorovné přemístění přes 9 000 do 10000 m výkopku/sypaniny z horniny třídy těžitelnosti I skupiny 1 až 3</t>
  </si>
  <si>
    <t>1202670982</t>
  </si>
  <si>
    <t>Příplatek k vodorovnému přemístění výkopku/sypaniny z horniny třídy těžitelnosti I skupiny 1 až 3 ZKD 1000 m přes 10000 m</t>
  </si>
  <si>
    <t>-705821279</t>
  </si>
  <si>
    <t>15,31*20 'Přepočtené koeficientem množství</t>
  </si>
  <si>
    <t>Vodorovné přemístění přes 9 000 do 10000 m výkopku/sypaniny z horniny třídy těžitelnosti II skupiny 4 a 5</t>
  </si>
  <si>
    <t>1420826240</t>
  </si>
  <si>
    <t>Příplatek k vodorovnému přemístění výkopku/sypaniny z horniny třídy těžitelnosti II skupiny 4 a 5 ZKD 1000 m přes 10000 m</t>
  </si>
  <si>
    <t>-210973972</t>
  </si>
  <si>
    <t>-1840561541</t>
  </si>
  <si>
    <t>fig1*1,800</t>
  </si>
  <si>
    <t>167151111</t>
  </si>
  <si>
    <t>Nakládání výkopku z hornin třídy těžitelnosti I, skupiny 1 až 3 přes 100 m3</t>
  </si>
  <si>
    <t>-959477822</t>
  </si>
  <si>
    <t>162351103</t>
  </si>
  <si>
    <t>Vodorovné přemístění do 500 m výkopku/sypaniny z horniny třídy těžitelnosti I, skupiny 1 až 3</t>
  </si>
  <si>
    <t>-29002236</t>
  </si>
  <si>
    <t>174151101</t>
  </si>
  <si>
    <t>Zásyp jam, šachet rýh nebo kolem objektů sypaninou se zhutněním</t>
  </si>
  <si>
    <t>-913897799</t>
  </si>
  <si>
    <t>Svislé a kompletní konstrukce</t>
  </si>
  <si>
    <t>327215181</t>
  </si>
  <si>
    <t>Montáž opěrné zdi z gabionů svařovaná síť povrch galfan vyplněná kamenem (bez dodání kamene)</t>
  </si>
  <si>
    <t>-1366091</t>
  </si>
  <si>
    <t>10,0+13,8+3,0+2,76+1,38+11,25+1,875+27,6+3,45</t>
  </si>
  <si>
    <t>M</t>
  </si>
  <si>
    <t>58344003</t>
  </si>
  <si>
    <t>kamenivo drcené hrubé frakce 63/125</t>
  </si>
  <si>
    <t>622377398</t>
  </si>
  <si>
    <t>fig11*2,280</t>
  </si>
  <si>
    <t>Geotextilie pro ochranu, separaci a filtraci netkaná měrná hm přes 200 do 300 g/m2</t>
  </si>
  <si>
    <t>-723396920</t>
  </si>
  <si>
    <t>70,0                                        "dle PD"</t>
  </si>
  <si>
    <t>998153131</t>
  </si>
  <si>
    <t>Přesun hmot pro samostatné zdi a valy zděné z cihel, kamene, tvárnic nebo monolitické v do 12 m</t>
  </si>
  <si>
    <t>229128763</t>
  </si>
  <si>
    <t>výkop pro založení</t>
  </si>
  <si>
    <t>245,907</t>
  </si>
  <si>
    <t>fig2</t>
  </si>
  <si>
    <t>zásyp kolem objektu</t>
  </si>
  <si>
    <t>46,708</t>
  </si>
  <si>
    <t>84,459</t>
  </si>
  <si>
    <t>fig31</t>
  </si>
  <si>
    <t>izolace proti vodě vodorovná</t>
  </si>
  <si>
    <t>109,788</t>
  </si>
  <si>
    <t>fig32</t>
  </si>
  <si>
    <t>izolace proti vodě svislá</t>
  </si>
  <si>
    <t>101,19</t>
  </si>
  <si>
    <t>fig51</t>
  </si>
  <si>
    <t>zámečnická konstrukce nerezová</t>
  </si>
  <si>
    <t>86,1</t>
  </si>
  <si>
    <t>fig52</t>
  </si>
  <si>
    <t>zámečnická konstrukce žárově zinkovaná</t>
  </si>
  <si>
    <t>59,5</t>
  </si>
  <si>
    <t>15b - SO 15b - Příkop a výběh hyena - změna B, 3.etapa, 4.část</t>
  </si>
  <si>
    <t xml:space="preserve">    2 - Zakládání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</si>
  <si>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</si>
  <si>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</si>
  <si>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</si>
  <si>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 xml:space="preserve">    722 - Zdravotechnika - vnitřní vodovod</t>
  </si>
  <si>
    <t xml:space="preserve">    724 - Zdravotechnika - strojní vybavení</t>
  </si>
  <si>
    <t xml:space="preserve">    762 - Konstrukce tesařské</t>
  </si>
  <si>
    <t xml:space="preserve">    767 - Konstrukce zámečnické</t>
  </si>
  <si>
    <t>-942293165</t>
  </si>
  <si>
    <t>28,63*2,95</t>
  </si>
  <si>
    <t>fig3*0,55</t>
  </si>
  <si>
    <t>131251105</t>
  </si>
  <si>
    <t>Hloubení jam nezapažených v hornině třídy těžitelnosti I, skupiny 3 objemu do 1000 m3 strojně</t>
  </si>
  <si>
    <t>1360362382</t>
  </si>
  <si>
    <t>28,63*2,95*(0,55+0,25)</t>
  </si>
  <si>
    <t>(1,25+2,95+1,25+2,95)/2*1,4*30,33</t>
  </si>
  <si>
    <t>131351105</t>
  </si>
  <si>
    <t>Hloubení jam nezapažených v hornině třídy těžitelnosti II, skupiny 4 objem do 1000 m3 strojně</t>
  </si>
  <si>
    <t>1995039371</t>
  </si>
  <si>
    <t>-1754177622</t>
  </si>
  <si>
    <t>-1231853842</t>
  </si>
  <si>
    <t>fig1*0,50*20</t>
  </si>
  <si>
    <t>1986974442</t>
  </si>
  <si>
    <t>-1735157083</t>
  </si>
  <si>
    <t>-522482045</t>
  </si>
  <si>
    <t>741224684</t>
  </si>
  <si>
    <t>30,33*(1,25+0,15)/2*2*1,1</t>
  </si>
  <si>
    <t>10364100</t>
  </si>
  <si>
    <t>zemina pro terénní úpravy - tříděná</t>
  </si>
  <si>
    <t>1790735683</t>
  </si>
  <si>
    <t>fig2*1,800</t>
  </si>
  <si>
    <t>-1141973333</t>
  </si>
  <si>
    <t>-182767536</t>
  </si>
  <si>
    <t>1788357601</t>
  </si>
  <si>
    <t>Zakládání</t>
  </si>
  <si>
    <t>271542211</t>
  </si>
  <si>
    <t>Podsyp pod základové konstrukce se zhutněním z netříděné štěrkodrtě</t>
  </si>
  <si>
    <t>1482655265</t>
  </si>
  <si>
    <t>(0,45+1,3)*2,95*1,5*2</t>
  </si>
  <si>
    <t>273321511</t>
  </si>
  <si>
    <t>Základové desky ze ŽB bez zvýšených nároků na prostředí tř. C 25/30</t>
  </si>
  <si>
    <t>1412869515</t>
  </si>
  <si>
    <t>28,63*2,95*0,25</t>
  </si>
  <si>
    <t>(30,33+2,0*2)*1,40*0,25</t>
  </si>
  <si>
    <t>273351121</t>
  </si>
  <si>
    <t>Zřízení bednění základových desek</t>
  </si>
  <si>
    <t>679124701</t>
  </si>
  <si>
    <t>(28,63+2,95)*2*0,25</t>
  </si>
  <si>
    <t>(30,33+2,0*2+3*1,40)*2*0,25</t>
  </si>
  <si>
    <t>273351122</t>
  </si>
  <si>
    <t>Odstranění bednění základových desek</t>
  </si>
  <si>
    <t>937431531</t>
  </si>
  <si>
    <t>273361221</t>
  </si>
  <si>
    <t>Výztuž základových desek betonářskou ocelí 10 216 (E)</t>
  </si>
  <si>
    <t>-495018581</t>
  </si>
  <si>
    <t>109,9*0,001                                      "D.1.15.1+2.5"</t>
  </si>
  <si>
    <t>19</t>
  </si>
  <si>
    <t>273361821</t>
  </si>
  <si>
    <t>Výztuž základových desek betonářskou ocelí 10 505 (R)</t>
  </si>
  <si>
    <t>862864758</t>
  </si>
  <si>
    <t>(550,1+941,9)*0,001                                           "D.1.15.1+2.5"</t>
  </si>
  <si>
    <t>20</t>
  </si>
  <si>
    <t>273362021</t>
  </si>
  <si>
    <t>Výztuž základových desek svařovanými sítěmi Kari</t>
  </si>
  <si>
    <t>1630367602</t>
  </si>
  <si>
    <t>1571,8*0,001                                           "D.1.15.1+2.5"</t>
  </si>
  <si>
    <t>279113152</t>
  </si>
  <si>
    <t>Základová zeď tl přes 150 do 200 mm z tvárnic ztraceného bednění včetně výplně z betonu tř. C 25/30</t>
  </si>
  <si>
    <t>-1504794953</t>
  </si>
  <si>
    <t>30,33*0,5</t>
  </si>
  <si>
    <t>22</t>
  </si>
  <si>
    <t>279113153</t>
  </si>
  <si>
    <t>Základová zeď tl do 250 mm z tvárnic ztraceného bednění včetně výplně z betonu tř. C 25/30</t>
  </si>
  <si>
    <t>455388151</t>
  </si>
  <si>
    <t>(27,83+0,25*2+2,0*2)*0,75</t>
  </si>
  <si>
    <t>(30,33+0,75*2+0,25*2+2,0*2)*0,50</t>
  </si>
  <si>
    <t>23</t>
  </si>
  <si>
    <t>279113155</t>
  </si>
  <si>
    <t>Základová zeď tl přes 300 do 400 mm z tvárnic ztraceného bednění včetně výplně z betonu tř. C 25/30</t>
  </si>
  <si>
    <t>747268713</t>
  </si>
  <si>
    <t>30,33*1,5</t>
  </si>
  <si>
    <t>24</t>
  </si>
  <si>
    <t>311213213</t>
  </si>
  <si>
    <t>Zdivo z pravidelných kamenů na maltu, objem jednoho kamene do 0,02 m3, šířka spáry do 20 mm</t>
  </si>
  <si>
    <t>971961169</t>
  </si>
  <si>
    <t>(2,94+6,82+2,78+5,725+4,97+2,605+4,89)*(0,45*0,25+0,20*0,50)</t>
  </si>
  <si>
    <t>Mezisoučet                                "horní zakončení pískovcového zdiva"</t>
  </si>
  <si>
    <t>25</t>
  </si>
  <si>
    <t>311213912</t>
  </si>
  <si>
    <t>Příplatek k cenám zdění zdiva z kamene na maltu za oboustranné lícování zdiva</t>
  </si>
  <si>
    <t>-408631338</t>
  </si>
  <si>
    <t>Úpravy povrchů, podlahy a osazování výplní</t>
  </si>
  <si>
    <t>26</t>
  </si>
  <si>
    <t>622631011</t>
  </si>
  <si>
    <t>Spárování spárovací maltou vnějších pohledových ploch stěn z tvárnic nebo kamene</t>
  </si>
  <si>
    <t>-205201946</t>
  </si>
  <si>
    <t>(2,94+6,82+2,78+5,725+4,97+2,605+4,89)*(0,25+0,45+0,75)</t>
  </si>
  <si>
    <t>27</t>
  </si>
  <si>
    <t>631311115</t>
  </si>
  <si>
    <t>Mazanina tl přes 50 do 80 mm z betonu prostého bez zvýšených nároků na prostředí tř. C 20/25</t>
  </si>
  <si>
    <t>117047059</t>
  </si>
  <si>
    <t>(30,33+2,0*2)*1,00*(0,06+0,08)/2</t>
  </si>
  <si>
    <t>28</t>
  </si>
  <si>
    <t>631311135</t>
  </si>
  <si>
    <t>Mazanina tl přes 120 do 240 mm z betonu prostého bez zvýšených nároků na prostředí tř. C 20/25</t>
  </si>
  <si>
    <t>175549303</t>
  </si>
  <si>
    <t>27,83*2,0*(0,06+0,27)/2</t>
  </si>
  <si>
    <t>29</t>
  </si>
  <si>
    <t>631319011</t>
  </si>
  <si>
    <t>Příplatek k mazanině tl přes 50 do 80 mm za přehlazení povrchu</t>
  </si>
  <si>
    <t>762618246</t>
  </si>
  <si>
    <t>30</t>
  </si>
  <si>
    <t>631319013</t>
  </si>
  <si>
    <t>Příplatek k mazanině tl přes 120 do 240 mm za přehlazení povrchu</t>
  </si>
  <si>
    <t>-1082151338</t>
  </si>
  <si>
    <t>31</t>
  </si>
  <si>
    <t>631319171</t>
  </si>
  <si>
    <t>Příplatek k mazanině tl přes 50 do 80 mm za stržení povrchu spodní vrstvy před vložením výztuže</t>
  </si>
  <si>
    <t>-185225688</t>
  </si>
  <si>
    <t>32</t>
  </si>
  <si>
    <t>631319175</t>
  </si>
  <si>
    <t>Příplatek k mazanině tl přes 120 do 240 mm za stržení povrchu spodní vrstvy před vložením výztuže</t>
  </si>
  <si>
    <t>1321779329</t>
  </si>
  <si>
    <t>33</t>
  </si>
  <si>
    <t>631319181</t>
  </si>
  <si>
    <t>Příplatek k mazanině tl přes 50 do 80 mm za sklon přes 15 do 35°</t>
  </si>
  <si>
    <t>-693348818</t>
  </si>
  <si>
    <t>34</t>
  </si>
  <si>
    <t>631319185</t>
  </si>
  <si>
    <t>Příplatek k mazanině tl přes 120 do 240 mm za sklon přes 15 do 35°</t>
  </si>
  <si>
    <t>-133108447</t>
  </si>
  <si>
    <t>35</t>
  </si>
  <si>
    <t>631362021</t>
  </si>
  <si>
    <t>Výztuž mazanin svařovanými sítěmi Kari</t>
  </si>
  <si>
    <t>1775127813</t>
  </si>
  <si>
    <t>162,0*0,001                                           "D.1.15.1+2.5"</t>
  </si>
  <si>
    <t>36</t>
  </si>
  <si>
    <t>637121112</t>
  </si>
  <si>
    <t>Okapový chodník z kačírku tl 150 mm s udusáním</t>
  </si>
  <si>
    <t>-1266214967</t>
  </si>
  <si>
    <t>(30,33+2,0*2)*1,00</t>
  </si>
  <si>
    <t>37</t>
  </si>
  <si>
    <t>953945112</t>
  </si>
  <si>
    <t>Kotvy mechanické M 8 dl 95 mm pro střední zatížení do betonu, ŽB nebo kamene s vyvrtáním otvoru</t>
  </si>
  <si>
    <t>kus</t>
  </si>
  <si>
    <t>-687575088</t>
  </si>
  <si>
    <t>18*2</t>
  </si>
  <si>
    <t>38</t>
  </si>
  <si>
    <t>145665981</t>
  </si>
  <si>
    <t>PSV</t>
  </si>
  <si>
    <t>Práce a dodávky PSV</t>
  </si>
  <si>
    <t>711</t>
  </si>
  <si>
    <t>Izolace proti vodě, vlhkosti a plynům</t>
  </si>
  <si>
    <t>39</t>
  </si>
  <si>
    <t>711471051</t>
  </si>
  <si>
    <t>Provedení vodorovné izolace proti tlakové vodě termoplasty lepenou fólií PVC</t>
  </si>
  <si>
    <t>-1392395085</t>
  </si>
  <si>
    <t>27,83*2,0</t>
  </si>
  <si>
    <t>30,33*0,2</t>
  </si>
  <si>
    <t>(30,33+2,0*2)*1,40</t>
  </si>
  <si>
    <t>40</t>
  </si>
  <si>
    <t>711472051</t>
  </si>
  <si>
    <t>Provedení svislé izolace proti tlakové vodě termoplasty lepenou fólií PVC</t>
  </si>
  <si>
    <t>-1944578512</t>
  </si>
  <si>
    <t>(30,33+2,0+1,40)*2*1,5</t>
  </si>
  <si>
    <t>41</t>
  </si>
  <si>
    <t>28322017</t>
  </si>
  <si>
    <t>fólie hydroizolační pro izolaci jezírek a vodních nádrží mPVC tl 1,5mm</t>
  </si>
  <si>
    <t>-791580273</t>
  </si>
  <si>
    <t>fig31*1,20</t>
  </si>
  <si>
    <t>fig32*1,30</t>
  </si>
  <si>
    <t>42</t>
  </si>
  <si>
    <t>711491171</t>
  </si>
  <si>
    <t>Provedení doplňků izolace proti vodě na vodorovné ploše z textilií vrstva podkladní</t>
  </si>
  <si>
    <t>-58712311</t>
  </si>
  <si>
    <t>43</t>
  </si>
  <si>
    <t>711491271</t>
  </si>
  <si>
    <t>Provedení doplňků izolace proti vodě na ploše svislé z textilií vrstva podkladní</t>
  </si>
  <si>
    <t>357594191</t>
  </si>
  <si>
    <t>44</t>
  </si>
  <si>
    <t>69311068</t>
  </si>
  <si>
    <t>geotextilie netkaná separační, ochranná, filtrační, drenážní PP 300g/m2</t>
  </si>
  <si>
    <t>417107865</t>
  </si>
  <si>
    <t>fig31*1,15</t>
  </si>
  <si>
    <t>fig32*1,25</t>
  </si>
  <si>
    <t>45</t>
  </si>
  <si>
    <t>711772111</t>
  </si>
  <si>
    <t>Izolace proti vodě opracování trubních prostupů na přírubu D do 200 mm dotěsnění tmelem</t>
  </si>
  <si>
    <t>-1511403509</t>
  </si>
  <si>
    <t>2                                    "DN 200"</t>
  </si>
  <si>
    <t>46</t>
  </si>
  <si>
    <t>286116101</t>
  </si>
  <si>
    <t>příruba PVC DN 200 - T23</t>
  </si>
  <si>
    <t>-45284660</t>
  </si>
  <si>
    <t>2                                    "t23"</t>
  </si>
  <si>
    <t>47</t>
  </si>
  <si>
    <t>998711101</t>
  </si>
  <si>
    <t>Přesun hmot tonážní pro izolace proti vodě, vlhkosti a plynům v objektech výšky do 6 m</t>
  </si>
  <si>
    <t>1906213751</t>
  </si>
  <si>
    <t>722</t>
  </si>
  <si>
    <t>Zdravotechnika - vnitřní vodovod</t>
  </si>
  <si>
    <t>48</t>
  </si>
  <si>
    <t>722174003</t>
  </si>
  <si>
    <t>Potrubí vodovodní plastové PPR svar polyfúze PN 16 D 25x3,5 mm</t>
  </si>
  <si>
    <t>m</t>
  </si>
  <si>
    <t>631023298</t>
  </si>
  <si>
    <t>49</t>
  </si>
  <si>
    <t>722174005</t>
  </si>
  <si>
    <t>Potrubí vodovodní plastové PPR svar polyfúze PN 16 D 40x5,5 mm</t>
  </si>
  <si>
    <t>859829617</t>
  </si>
  <si>
    <t>30,0</t>
  </si>
  <si>
    <t>50</t>
  </si>
  <si>
    <t>722240101</t>
  </si>
  <si>
    <t>Ventily plastové PPR přímé DN 20</t>
  </si>
  <si>
    <t>1568769208</t>
  </si>
  <si>
    <t>724</t>
  </si>
  <si>
    <t>Zdravotechnika - strojní vybavení</t>
  </si>
  <si>
    <t>51</t>
  </si>
  <si>
    <t>724149102</t>
  </si>
  <si>
    <t>Montáž čerpadla vodovodního ponorného výkonu přes 56 do 108 l/min bez potrubí a příslušenství</t>
  </si>
  <si>
    <t>2139889048</t>
  </si>
  <si>
    <t>52</t>
  </si>
  <si>
    <t>426104031</t>
  </si>
  <si>
    <t>čerpadlo ponorné kalové Hmax 12m Qmax 4l/s 230V včetně příslušenství</t>
  </si>
  <si>
    <t>-1123227346</t>
  </si>
  <si>
    <t>762</t>
  </si>
  <si>
    <t>Konstrukce tesařské</t>
  </si>
  <si>
    <t>53</t>
  </si>
  <si>
    <t>762222141</t>
  </si>
  <si>
    <t>Montáž zábradlí rovného osové vzdálenosti sloupků do 1500 mm</t>
  </si>
  <si>
    <t>220539872</t>
  </si>
  <si>
    <t>25,7</t>
  </si>
  <si>
    <t>54</t>
  </si>
  <si>
    <t>605912261</t>
  </si>
  <si>
    <t>vodorovná dřevěná kulatina D 100mm - akát</t>
  </si>
  <si>
    <t>2012424032</t>
  </si>
  <si>
    <t>51,4                          "vodorovná kulatina zábradlí"</t>
  </si>
  <si>
    <t>55</t>
  </si>
  <si>
    <t>605912291</t>
  </si>
  <si>
    <t>svislá dřevěná kulatina D 160mm - dub</t>
  </si>
  <si>
    <t>838812299</t>
  </si>
  <si>
    <t>13,5                           "svislá kulatina zábradlí"</t>
  </si>
  <si>
    <t>56</t>
  </si>
  <si>
    <t>5539990041</t>
  </si>
  <si>
    <t>svorníky nerez M12 - 140 mm</t>
  </si>
  <si>
    <t>-1405567378</t>
  </si>
  <si>
    <t>57</t>
  </si>
  <si>
    <t>675431401</t>
  </si>
  <si>
    <t>bezuzlová síťka PP černá 100x100x4 mm včetně vázacího lanka</t>
  </si>
  <si>
    <t>-974228287</t>
  </si>
  <si>
    <t>26,0*0,5</t>
  </si>
  <si>
    <t>58</t>
  </si>
  <si>
    <t>762335133</t>
  </si>
  <si>
    <t>Montáž krokví rovnoběžných s okapem z hraněného řeziva průřezové pl přes 224 do 288 cm2 na beton</t>
  </si>
  <si>
    <t>1208752364</t>
  </si>
  <si>
    <t>32,2                                               "150/160"</t>
  </si>
  <si>
    <t>59</t>
  </si>
  <si>
    <t>605520011</t>
  </si>
  <si>
    <t xml:space="preserve">hranol stavební řezivo dub </t>
  </si>
  <si>
    <t>1114826121</t>
  </si>
  <si>
    <t>32,2*0,15*0,16*1,1                                               "150/160"</t>
  </si>
  <si>
    <t>60</t>
  </si>
  <si>
    <t>998762101</t>
  </si>
  <si>
    <t>Přesun hmot tonážní pro kce tesařské v objektech v do 6 m</t>
  </si>
  <si>
    <t>472306064</t>
  </si>
  <si>
    <t>767</t>
  </si>
  <si>
    <t>Konstrukce zámečnické</t>
  </si>
  <si>
    <t>61</t>
  </si>
  <si>
    <t>767995114</t>
  </si>
  <si>
    <t>Montáž atypických zámečnických konstrukcí hm přes 20 do 50 kg</t>
  </si>
  <si>
    <t>kg</t>
  </si>
  <si>
    <t>1499337372</t>
  </si>
  <si>
    <t>38,4+38,4+5,4+3,9</t>
  </si>
  <si>
    <t>Mezisoučet                          "nerez"</t>
  </si>
  <si>
    <t>25,8+33,7</t>
  </si>
  <si>
    <t>Mezisoučet                           "ocel žárově zinkovaná"</t>
  </si>
  <si>
    <t>Součet</t>
  </si>
  <si>
    <t>62</t>
  </si>
  <si>
    <t>5539990111</t>
  </si>
  <si>
    <t>zámečnické konstrukce nerezová</t>
  </si>
  <si>
    <t>-1363010724</t>
  </si>
  <si>
    <t>fig51*1,15</t>
  </si>
  <si>
    <t>63</t>
  </si>
  <si>
    <t>5539990112</t>
  </si>
  <si>
    <t>zámečnické konstrukce žárově zinkovaná</t>
  </si>
  <si>
    <t>-1552625886</t>
  </si>
  <si>
    <t>fig52*1,15</t>
  </si>
  <si>
    <t>64</t>
  </si>
  <si>
    <t>998767101</t>
  </si>
  <si>
    <t>Přesun hmot tonážní pro zámečnické konstrukce v objektech v do 6 m</t>
  </si>
  <si>
    <t>464963968</t>
  </si>
  <si>
    <t>hloubení rýh pro brány a branku</t>
  </si>
  <si>
    <t>6,36</t>
  </si>
  <si>
    <t>fig15</t>
  </si>
  <si>
    <t>zámečnické konstrukce</t>
  </si>
  <si>
    <t>7561,9</t>
  </si>
  <si>
    <t>fig16</t>
  </si>
  <si>
    <t>zámečnické konstrukce nerezové</t>
  </si>
  <si>
    <t>35,7</t>
  </si>
  <si>
    <t>fig17</t>
  </si>
  <si>
    <t>zámečnické konstrukce žárově zinkované</t>
  </si>
  <si>
    <t>828,7</t>
  </si>
  <si>
    <t>hloubení šachet pro sloupky</t>
  </si>
  <si>
    <t>14,04</t>
  </si>
  <si>
    <t>rýhy pro podhraby</t>
  </si>
  <si>
    <t>55,38</t>
  </si>
  <si>
    <t>38db - SO 38d - Oplocení - Hyena, změna B, 3.etapa, 4.část</t>
  </si>
  <si>
    <t xml:space="preserve">    783 - Dokončovací práce - nátěry</t>
  </si>
  <si>
    <t>131111359</t>
  </si>
  <si>
    <t>Příplatek za vrtání v kamenité nebo kořeny prorostlé půdě</t>
  </si>
  <si>
    <t>-1333644832</t>
  </si>
  <si>
    <t>0,8*25                            "elektrické ohradníky"</t>
  </si>
  <si>
    <t>131151343</t>
  </si>
  <si>
    <t>Vrtání jamek pro plotové sloupky D přes 200 do 300 mm strojně</t>
  </si>
  <si>
    <t>-1115763661</t>
  </si>
  <si>
    <t>132251101</t>
  </si>
  <si>
    <t>Hloubení rýh nezapažených š do 800 mm v hornině třídy těžitelnosti I skupiny 3 objem do 20 m3 strojně</t>
  </si>
  <si>
    <t>470141247</t>
  </si>
  <si>
    <t>4,2*0,6*1,0*2                                       "brány B1,B2"</t>
  </si>
  <si>
    <t>2,2*0,6*1,0*1                                       "branka B3"</t>
  </si>
  <si>
    <t>132251253</t>
  </si>
  <si>
    <t>Hloubení rýh nezapažených š do 2000 mm v hornině třídy těžitelnosti I skupiny 3 objem do 100 m3 strojně</t>
  </si>
  <si>
    <t>1030234839</t>
  </si>
  <si>
    <t>92,3*2,0*0,3</t>
  </si>
  <si>
    <t>132351101</t>
  </si>
  <si>
    <t>Hloubení rýh nezapažených š do 800 mm v hornině třídy těžitelnosti II skupiny 4 objem do 20 m3 strojně</t>
  </si>
  <si>
    <t>-58648304</t>
  </si>
  <si>
    <t>133251101</t>
  </si>
  <si>
    <t>Hloubení šachet nezapažených v hornině třídy těžitelnosti I skupiny 3 objem do 20 m3</t>
  </si>
  <si>
    <t>-1865332506</t>
  </si>
  <si>
    <t>0,6*0,6*1,0*39                                                  "sloupky oplocení"</t>
  </si>
  <si>
    <t>fig2*0,50</t>
  </si>
  <si>
    <t>133351101</t>
  </si>
  <si>
    <t>Hloubení šachet nezapažených v hornině třídy těžitelnosti II skupiny 4 objem do 20 m3</t>
  </si>
  <si>
    <t>-1312765083</t>
  </si>
  <si>
    <t>1982103696</t>
  </si>
  <si>
    <t>-860438108</t>
  </si>
  <si>
    <t>-588017925</t>
  </si>
  <si>
    <t>622556285</t>
  </si>
  <si>
    <t>1758988107</t>
  </si>
  <si>
    <t>1447370799</t>
  </si>
  <si>
    <t>274313611</t>
  </si>
  <si>
    <t>Základové pásy z betonu tř. C 16/20</t>
  </si>
  <si>
    <t>-2120115495</t>
  </si>
  <si>
    <t>4,2*0,6*1,0*2                                     "B1,B2"</t>
  </si>
  <si>
    <t>2,2*0,6*1,0*1                                        "B3"</t>
  </si>
  <si>
    <t>275313611</t>
  </si>
  <si>
    <t>Základové patky z betonu tř. C 16/20</t>
  </si>
  <si>
    <t>1940196130</t>
  </si>
  <si>
    <t>0,6*0,6*0,85*39                                                  "sloupky oplocení"</t>
  </si>
  <si>
    <t>pi*0,15*0,15*0,8*25                                       "elektrické ohradníky"</t>
  </si>
  <si>
    <t>998232110</t>
  </si>
  <si>
    <t>Přesun hmot pro oplocení zděné z cihel nebo tvárnic v do 3 m</t>
  </si>
  <si>
    <t>-26812153</t>
  </si>
  <si>
    <t>762083122</t>
  </si>
  <si>
    <t>Impregnace řeziva proti dřevokaznému hmyzu, houbám a plísním máčením třída ohrožení 3 a 4</t>
  </si>
  <si>
    <t>-1769774510</t>
  </si>
  <si>
    <t>12,0*2,5*0,15/2                       "obložení oplocení"</t>
  </si>
  <si>
    <t>762137111</t>
  </si>
  <si>
    <t>Montáž bednění stěn z odkorněné tyčoviny D do 120 mm na sraz</t>
  </si>
  <si>
    <t>-76626452</t>
  </si>
  <si>
    <t>12,0*2,5                       "obložení oplocení"</t>
  </si>
  <si>
    <t>605913201</t>
  </si>
  <si>
    <t xml:space="preserve">půlkulatina odkorněná D 7-15cm </t>
  </si>
  <si>
    <t>741779318</t>
  </si>
  <si>
    <t>224,0                       "obložení oplocení - svislé a vodorovné"</t>
  </si>
  <si>
    <t>762195000</t>
  </si>
  <si>
    <t>Spojovací prostředky pro montáž stěn, příček, bednění stěn</t>
  </si>
  <si>
    <t>-1862778658</t>
  </si>
  <si>
    <t>767995115</t>
  </si>
  <si>
    <t>Montáž atypických zámečnických konstrukcí hmotnosti do 100 kg</t>
  </si>
  <si>
    <t>1806249757</t>
  </si>
  <si>
    <t>2457,7+2586,6+928,5+398,9+524,6+54,4+281,0+148,9+27,9+96,4+57,0</t>
  </si>
  <si>
    <t>Mezisoučet                                          "výpis oplocení"</t>
  </si>
  <si>
    <t>Mezisoučet                                       "ocelový dvoreček - nerez"</t>
  </si>
  <si>
    <t>Mezisoučet                                       "ocelový dvoreček - žárové zinkování"</t>
  </si>
  <si>
    <t>553999011</t>
  </si>
  <si>
    <t>1826875553</t>
  </si>
  <si>
    <t>-610065276</t>
  </si>
  <si>
    <t>-973353816</t>
  </si>
  <si>
    <t>-1733600354</t>
  </si>
  <si>
    <t>783</t>
  </si>
  <si>
    <t>Dokončovací práce - nátěry</t>
  </si>
  <si>
    <t>783314101</t>
  </si>
  <si>
    <t>Základní jednonásobný syntetický nátěr zámečnických konstrukcí</t>
  </si>
  <si>
    <t>-1748082670</t>
  </si>
  <si>
    <t>fig15*0,001*40</t>
  </si>
  <si>
    <t>783315101</t>
  </si>
  <si>
    <t>Mezinátěr jednonásobný syntetický standardní zámečnických konstrukcí</t>
  </si>
  <si>
    <t>-421019269</t>
  </si>
  <si>
    <t>783317101</t>
  </si>
  <si>
    <t>Krycí jednonásobný syntetický standardní nátěr zámečnických konstrukcí</t>
  </si>
  <si>
    <t>2061412994</t>
  </si>
  <si>
    <t>fig6</t>
  </si>
  <si>
    <t>rozprostření ornice</t>
  </si>
  <si>
    <t>2950</t>
  </si>
  <si>
    <t>41b - SO 41b - Terénní úpravy - změna B, 3. etapa, 4.část</t>
  </si>
  <si>
    <t>122151103</t>
  </si>
  <si>
    <t>Odkopávky a prokopávky nezapažené v hornině třídy těžitelnosti I skupiny 1 a 2 objem do 100 m3 strojně</t>
  </si>
  <si>
    <t>-550592299</t>
  </si>
  <si>
    <t>(150,0+300,0+300,0)*0,10</t>
  </si>
  <si>
    <t>171151103</t>
  </si>
  <si>
    <t>Uložení sypaniny z hornin soudržných do násypů zhutněných strojně</t>
  </si>
  <si>
    <t>-1012396322</t>
  </si>
  <si>
    <t>1600,0                             "vytvoření valu ve výběhu"</t>
  </si>
  <si>
    <t>1749159184</t>
  </si>
  <si>
    <t>1600,0*1,800</t>
  </si>
  <si>
    <t>171151131</t>
  </si>
  <si>
    <t>Uložení sypaniny z hornin nesoudržných a soudržných střídavě do násypů zhutněných strojně</t>
  </si>
  <si>
    <t>-1685424692</t>
  </si>
  <si>
    <t>181451132</t>
  </si>
  <si>
    <t>Založení parkového trávníku výsevem pl přes 1000 m2 ve svahu přes 1:5 do 1:2</t>
  </si>
  <si>
    <t>-722620069</t>
  </si>
  <si>
    <t>1560,0+310,0+660,0</t>
  </si>
  <si>
    <t>Mezisoučet                                       "tráva"</t>
  </si>
  <si>
    <t>00572410</t>
  </si>
  <si>
    <t>osivo směs travní parková</t>
  </si>
  <si>
    <t>-385425025</t>
  </si>
  <si>
    <t>(1560,0+310,0+660,0)*0,025</t>
  </si>
  <si>
    <t>181351113</t>
  </si>
  <si>
    <t>Rozprostření ornice tl vrstvy do 200 mm pl přes 500 m2 v rovině nebo ve svahu do 1:5 strojně</t>
  </si>
  <si>
    <t>-1316328522</t>
  </si>
  <si>
    <t>140,0+280,0</t>
  </si>
  <si>
    <t>Mezisoučet                                       "keře"</t>
  </si>
  <si>
    <t>10364101</t>
  </si>
  <si>
    <t>zemina pro terénní úpravy -  ornice</t>
  </si>
  <si>
    <t>-1309350970</t>
  </si>
  <si>
    <t>fig6*0,20*1,500</t>
  </si>
  <si>
    <t>285</t>
  </si>
  <si>
    <t>45b - SO 45b - pěší komunikace - změna B, 3. etapa, 4.část</t>
  </si>
  <si>
    <t>113106241</t>
  </si>
  <si>
    <t>Rozebrání vozovek ze silničních dílců se spárami zalitými živicí strojně pl přes 200 m2</t>
  </si>
  <si>
    <t>-1426724042</t>
  </si>
  <si>
    <t>1300,0</t>
  </si>
  <si>
    <t>475,0*0,6</t>
  </si>
  <si>
    <t>142,5*20 'Přepočtené koeficientem množství</t>
  </si>
  <si>
    <t>475,0</t>
  </si>
  <si>
    <t>564720011</t>
  </si>
  <si>
    <t>Podklad z kameniva hrubého drceného vel. 8-16 mm plochy přes 100 m2 tl 80 mm</t>
  </si>
  <si>
    <t>318497710</t>
  </si>
  <si>
    <t>330,0</t>
  </si>
  <si>
    <t>564730111</t>
  </si>
  <si>
    <t>Podklad z kameniva hrubého drceného vel. 16-32 mm plochy přes 100 m2 tl 100 mm</t>
  </si>
  <si>
    <t>-455008051</t>
  </si>
  <si>
    <t>564751114</t>
  </si>
  <si>
    <t>Podklad z kameniva hrubého drceného vel. 32-63 mm plochy přes 100 m2 tl 180 mm</t>
  </si>
  <si>
    <t>-1765060243</t>
  </si>
  <si>
    <t>5891161121</t>
  </si>
  <si>
    <t>Kryt ploch dvouvrstvý z hmot hlinitopísčitých - vápencových tl do 50 mm</t>
  </si>
  <si>
    <t>1656685364</t>
  </si>
  <si>
    <t>916331112</t>
  </si>
  <si>
    <t>Osazení zahradního obrubníku betonového do lože z betonu s boční opěrou</t>
  </si>
  <si>
    <t>-1156744855</t>
  </si>
  <si>
    <t>310,0</t>
  </si>
  <si>
    <t>59217016</t>
  </si>
  <si>
    <t>obrubník betonový chodníkový 1000x80x250mm</t>
  </si>
  <si>
    <t>632311257</t>
  </si>
  <si>
    <t>310,0*1,01</t>
  </si>
  <si>
    <t>916991121</t>
  </si>
  <si>
    <t>Lože pod obrubníky, krajníky nebo obruby z dlažebních kostek z betonu prostého</t>
  </si>
  <si>
    <t>-253241763</t>
  </si>
  <si>
    <t>310,0*0,04</t>
  </si>
  <si>
    <t>961044111</t>
  </si>
  <si>
    <t>Bourání základů z betonu prostého</t>
  </si>
  <si>
    <t>-1637689428</t>
  </si>
  <si>
    <t>10,0</t>
  </si>
  <si>
    <t>961055111</t>
  </si>
  <si>
    <t>Bourání základů ze ŽB</t>
  </si>
  <si>
    <t>-1695553978</t>
  </si>
  <si>
    <t>997221561</t>
  </si>
  <si>
    <t>Vodorovná doprava suti z kusových materiálů do 1 km</t>
  </si>
  <si>
    <t>1296824529</t>
  </si>
  <si>
    <t>997221569</t>
  </si>
  <si>
    <t>Příplatek ZKD 1 km u vodorovné dopravy suti z kusových materiálů</t>
  </si>
  <si>
    <t>1732577272</t>
  </si>
  <si>
    <t>44*4 'Přepočtené koeficientem množství</t>
  </si>
  <si>
    <t>997221571</t>
  </si>
  <si>
    <t>Vodorovná doprava vybouraných hmot do 1 km</t>
  </si>
  <si>
    <t>236253120</t>
  </si>
  <si>
    <t>997221579</t>
  </si>
  <si>
    <t>Příplatek ZKD 1 km u vodorovné dopravy vybouraných hmot</t>
  </si>
  <si>
    <t>458599678</t>
  </si>
  <si>
    <t>530,4*4 'Přepočtené koeficientem množství</t>
  </si>
  <si>
    <t>997221861</t>
  </si>
  <si>
    <t>Poplatek za uložení stavebního odpadu na recyklační skládce (skládkovné) z prostého betonu pod kódem 17 01 01</t>
  </si>
  <si>
    <t>1799376015</t>
  </si>
  <si>
    <t>997221862</t>
  </si>
  <si>
    <t>Poplatek za uložení stavebního odpadu na recyklační skládce (skládkovné) z armovaného betonu pod kódem 17 01 01</t>
  </si>
  <si>
    <t>1064077134</t>
  </si>
  <si>
    <t>46b - SO 46b - sadové úpravy - změna B, 3. etapa, 4.část</t>
  </si>
  <si>
    <t>183102313</t>
  </si>
  <si>
    <t>Jamky pro výsadbu s výměnou 100 % půdy zeminy tř 1 až 4 obj přes 0,02 do 0,05 m3 ve svahu přes 1:5 do 1:2</t>
  </si>
  <si>
    <t>770672275</t>
  </si>
  <si>
    <t>420,0*2</t>
  </si>
  <si>
    <t>10371500</t>
  </si>
  <si>
    <t>substrát pro trávníky VL</t>
  </si>
  <si>
    <t>991096154</t>
  </si>
  <si>
    <t>420,0*2*0,05</t>
  </si>
  <si>
    <t>183102314</t>
  </si>
  <si>
    <t>Jamky pro výsadbu s výměnou 100 % půdy zeminy tř 1 až 4 obj přes 0,05 do 0,125 m3 ve svahu přes 1:5 do 1:2</t>
  </si>
  <si>
    <t>-586100447</t>
  </si>
  <si>
    <t>-1316346162</t>
  </si>
  <si>
    <t>24*0,125</t>
  </si>
  <si>
    <t>184102122</t>
  </si>
  <si>
    <t>Výsadba dřeviny s balem D do 0,3 m do jamky se zalitím ve svahu do 1:2</t>
  </si>
  <si>
    <t>888009244</t>
  </si>
  <si>
    <t>420,0*2                                             "keře"</t>
  </si>
  <si>
    <t>026503601</t>
  </si>
  <si>
    <t>křovina s balem s korunou průměru min. 0,6 m</t>
  </si>
  <si>
    <t>-350048158</t>
  </si>
  <si>
    <t>184102124</t>
  </si>
  <si>
    <t>Výsadba dřeviny s balem D přes 0,4 do 0,5 m do jamky se zalitím ve svahu přes 1:5 do 1:2</t>
  </si>
  <si>
    <t>-566613088</t>
  </si>
  <si>
    <t>026404451</t>
  </si>
  <si>
    <t>dřevina s balem výšky 3 m</t>
  </si>
  <si>
    <t>1233476355</t>
  </si>
  <si>
    <t>184215133</t>
  </si>
  <si>
    <t>Ukotvení kmene dřevin třemi kůly D do 0,1 m dl přes 2 do 3 m</t>
  </si>
  <si>
    <t>-229094940</t>
  </si>
  <si>
    <t>60591257</t>
  </si>
  <si>
    <t>kůl vyvazovací dřevěný impregnovaný D 8cm dl 3m</t>
  </si>
  <si>
    <t>-604615269</t>
  </si>
  <si>
    <t>24*3</t>
  </si>
  <si>
    <t>184501132</t>
  </si>
  <si>
    <t>Zhotovení obalu z juty ve dvou vrstvách ve svahu přes 1:5 do 1:2</t>
  </si>
  <si>
    <t>617010102</t>
  </si>
  <si>
    <t>184801122</t>
  </si>
  <si>
    <t>Ošetřování vysazených dřevin soliterních ve svahu přes 1:5 do 1:2</t>
  </si>
  <si>
    <t>-299181474</t>
  </si>
  <si>
    <t>998231311</t>
  </si>
  <si>
    <t>Přesun hmot pro sadovnické a krajinářské úpravy vodorovně do 5000 m</t>
  </si>
  <si>
    <t>218188591</t>
  </si>
  <si>
    <t>výkop pro kanalizaci</t>
  </si>
  <si>
    <t>78,707</t>
  </si>
  <si>
    <t>lože pod potrubí</t>
  </si>
  <si>
    <t>3,784</t>
  </si>
  <si>
    <t>obsyp potrubí</t>
  </si>
  <si>
    <t>18,92</t>
  </si>
  <si>
    <t>fig4</t>
  </si>
  <si>
    <t>zásyp rýh</t>
  </si>
  <si>
    <t>56,003</t>
  </si>
  <si>
    <t>54b - SO 54b - splašková kanalizace - změna B, 3.etapa, 4.část</t>
  </si>
  <si>
    <t xml:space="preserve">    4 - Vodorovné konstrukce</t>
  </si>
  <si>
    <t xml:space="preserve">    8 - Trubní vedení</t>
  </si>
  <si>
    <t>132254103</t>
  </si>
  <si>
    <t>Hloubení rýh zapažených š do 800 mm v hornině třídy těžitelnosti I skupiny 3 objem do 100 m3 strojně</t>
  </si>
  <si>
    <t>40748860</t>
  </si>
  <si>
    <t>47,3*0,8*(2,02+2,14)/2</t>
  </si>
  <si>
    <t>132354103</t>
  </si>
  <si>
    <t>Hloubení rýh zapažených š do 800 mm v hornině třídy těžitelnosti II skupiny 4 objem do 100 m3 strojně</t>
  </si>
  <si>
    <t>-2118686415</t>
  </si>
  <si>
    <t>139001101</t>
  </si>
  <si>
    <t>Příplatek za ztížení vykopávky v blízkosti podzemního vedení</t>
  </si>
  <si>
    <t>968444677</t>
  </si>
  <si>
    <t>1,0                              "v blízkosti podzemního vedení"</t>
  </si>
  <si>
    <t>151811131</t>
  </si>
  <si>
    <t>Osazení pažicího boxu hl výkopu do 4 m š do 1,2 m</t>
  </si>
  <si>
    <t>-1579133974</t>
  </si>
  <si>
    <t>47,3*2*(2,02+2,14)/2</t>
  </si>
  <si>
    <t>151811231</t>
  </si>
  <si>
    <t>Odstranění pažicího boxu hl výkopu do 4 m š do 1,2 m</t>
  </si>
  <si>
    <t>1919929242</t>
  </si>
  <si>
    <t>738828728</t>
  </si>
  <si>
    <t>-fig4*0,50</t>
  </si>
  <si>
    <t>-2137145786</t>
  </si>
  <si>
    <t>11,352*20 'Přepočtené koeficientem množství</t>
  </si>
  <si>
    <t>1989673779</t>
  </si>
  <si>
    <t>1006928035</t>
  </si>
  <si>
    <t>399205530</t>
  </si>
  <si>
    <t>-fig2</t>
  </si>
  <si>
    <t>-fig3</t>
  </si>
  <si>
    <t>175151101</t>
  </si>
  <si>
    <t>Obsypání potrubí strojně sypaninou bez prohození, uloženou do 3 m</t>
  </si>
  <si>
    <t>-247419252</t>
  </si>
  <si>
    <t>47,3*0,8*0,5</t>
  </si>
  <si>
    <t>58337331</t>
  </si>
  <si>
    <t>štěrkopísek frakce 0/22</t>
  </si>
  <si>
    <t>833003596</t>
  </si>
  <si>
    <t>fig3*1,900</t>
  </si>
  <si>
    <t>Vodorovné konstrukce</t>
  </si>
  <si>
    <t>451572111</t>
  </si>
  <si>
    <t>Lože pod potrubí otevřený výkop z kameniva drobného těženého</t>
  </si>
  <si>
    <t>-835198129</t>
  </si>
  <si>
    <t>47,3*0,8*0,1</t>
  </si>
  <si>
    <t>452112112</t>
  </si>
  <si>
    <t>Osazení betonových prstenců nebo rámů v do 100 mm</t>
  </si>
  <si>
    <t>-1816578184</t>
  </si>
  <si>
    <t>59224013</t>
  </si>
  <si>
    <t>prstenec šachtový vyrovnávací betonový 625x100x100mm</t>
  </si>
  <si>
    <t>-1826600689</t>
  </si>
  <si>
    <t>452313151</t>
  </si>
  <si>
    <t>Podkladní bloky z betonu prostého tř. C 20/25 otevřený výkop</t>
  </si>
  <si>
    <t>-2123442503</t>
  </si>
  <si>
    <t>0,52*0,535*0,20                                 "betonové čelo"</t>
  </si>
  <si>
    <t>pi*0,6*0,6*0,30                                 "kyneta"</t>
  </si>
  <si>
    <t>452353101</t>
  </si>
  <si>
    <t>Bednění podkladních bloků otevřený výkop</t>
  </si>
  <si>
    <t>553661708</t>
  </si>
  <si>
    <t>(0,52+2*0,20)*0,535</t>
  </si>
  <si>
    <t>Trubní vedení</t>
  </si>
  <si>
    <t>871355221</t>
  </si>
  <si>
    <t>Kanalizační potrubí z tvrdého PVC jednovrstvé tuhost třídy SN8 DN 200</t>
  </si>
  <si>
    <t>-1526235119</t>
  </si>
  <si>
    <t>47,3+3,0</t>
  </si>
  <si>
    <t>877355211</t>
  </si>
  <si>
    <t>Montáž tvarovek z tvrdého PVC-systém KG nebo z polypropylenu-systém KG 2000 jednoosé DN 200</t>
  </si>
  <si>
    <t>62042440</t>
  </si>
  <si>
    <t>28611368</t>
  </si>
  <si>
    <t>koleno kanalizace PVC KG 200x87°</t>
  </si>
  <si>
    <t>-2037758128</t>
  </si>
  <si>
    <t>891355111</t>
  </si>
  <si>
    <t>Montáž koncových klapek hrdlových DN 200</t>
  </si>
  <si>
    <t>-1572813741</t>
  </si>
  <si>
    <t>42284018</t>
  </si>
  <si>
    <t>klapka zpětná koncová litinová pro odpadní vodu L55 067 601 DN 200</t>
  </si>
  <si>
    <t>790785711</t>
  </si>
  <si>
    <t>892351111</t>
  </si>
  <si>
    <t>Tlaková zkouška vodou potrubí DN 150 nebo 200</t>
  </si>
  <si>
    <t>-1326697268</t>
  </si>
  <si>
    <t>894411311</t>
  </si>
  <si>
    <t>Osazení betonových nebo železobetonových dílců pro šachty skruží rovných</t>
  </si>
  <si>
    <t>-329782128</t>
  </si>
  <si>
    <t>1+1</t>
  </si>
  <si>
    <t>59224423</t>
  </si>
  <si>
    <t>skruž betonové šachty DN 1200 kanalizační 120x50x13,5cm, bez stupadel</t>
  </si>
  <si>
    <t>2084955151</t>
  </si>
  <si>
    <t>894412411</t>
  </si>
  <si>
    <t>Osazení betonových nebo železobetonových dílců pro šachty skruží přechodových</t>
  </si>
  <si>
    <t>-1672320477</t>
  </si>
  <si>
    <t>59224422</t>
  </si>
  <si>
    <t>deska betonová zákrytová šachty DN 1200 kanalizační 147/62,5x16,5cm</t>
  </si>
  <si>
    <t>1535983976</t>
  </si>
  <si>
    <t>894414111</t>
  </si>
  <si>
    <t>Osazení betonových nebo železobetonových dílců pro šachty skruží základových (dno)</t>
  </si>
  <si>
    <t>-1275201384</t>
  </si>
  <si>
    <t>59224358</t>
  </si>
  <si>
    <t>dno betonové šachty kanalizační jednolité 150x139x100cm</t>
  </si>
  <si>
    <t>1941363826</t>
  </si>
  <si>
    <t>899304111</t>
  </si>
  <si>
    <t>Osazení poklopů železobetonových včetně rámů jakékoli hmotnosti</t>
  </si>
  <si>
    <t>-179222330</t>
  </si>
  <si>
    <t>59224660</t>
  </si>
  <si>
    <t>poklop šachtový betonová výplň+litina 785(610)x16mm D400 bez odvětrání</t>
  </si>
  <si>
    <t>-714635469</t>
  </si>
  <si>
    <t>899722113</t>
  </si>
  <si>
    <t>Krytí potrubí z plastů výstražnou fólií z PVC 34cm</t>
  </si>
  <si>
    <t>-211310100</t>
  </si>
  <si>
    <t>977151126</t>
  </si>
  <si>
    <t>Jádrové vrty diamantovými korunkami do stavebních materiálů D přes 200 do 225 mm</t>
  </si>
  <si>
    <t>1898768627</t>
  </si>
  <si>
    <t>0,2*2</t>
  </si>
  <si>
    <t>998274101</t>
  </si>
  <si>
    <t>Přesun hmot pro trubní vedení z trub betonových otevřený výkop</t>
  </si>
  <si>
    <t>1118442046</t>
  </si>
  <si>
    <t>56b - SO 56b - Veřejné osvětlení - změna B, 3.etapa, 4.část</t>
  </si>
  <si>
    <t>M - Práce a dodávky M</t>
  </si>
  <si>
    <t xml:space="preserve">    2111-M - Dodávky zařízení</t>
  </si>
  <si>
    <t xml:space="preserve">    212-M - Doprava dodávek</t>
  </si>
  <si>
    <t xml:space="preserve">    213-M - Přesun dodávek</t>
  </si>
  <si>
    <t xml:space="preserve">    214-M - Materiál elektromontážní</t>
  </si>
  <si>
    <t xml:space="preserve">      D2 - Úložný materiál</t>
  </si>
  <si>
    <t xml:space="preserve">      D3 - Kabely</t>
  </si>
  <si>
    <t xml:space="preserve">      D4 - Svítidla</t>
  </si>
  <si>
    <t xml:space="preserve">    215-M - Prořez</t>
  </si>
  <si>
    <t xml:space="preserve">    216-M - Materiál podružný</t>
  </si>
  <si>
    <t xml:space="preserve">    217-M - Elektromontáže</t>
  </si>
  <si>
    <t xml:space="preserve">    218-M - Zemní práce</t>
  </si>
  <si>
    <t xml:space="preserve">    2192-M - Ostatní</t>
  </si>
  <si>
    <t xml:space="preserve">    2193-M - Revize</t>
  </si>
  <si>
    <t xml:space="preserve">    219-M - PPV pro elektromontáže</t>
  </si>
  <si>
    <t>Práce a dodávky M</t>
  </si>
  <si>
    <t>2111-M</t>
  </si>
  <si>
    <t>Dodávky zařízení</t>
  </si>
  <si>
    <t>000774103</t>
  </si>
  <si>
    <t>skříň PVC 24MD IP54</t>
  </si>
  <si>
    <t>ks</t>
  </si>
  <si>
    <t>282650029</t>
  </si>
  <si>
    <t>000784112</t>
  </si>
  <si>
    <t>svorka řadová 4mm2</t>
  </si>
  <si>
    <t>1515077917</t>
  </si>
  <si>
    <t>000290212</t>
  </si>
  <si>
    <t>přípojnice PE-N</t>
  </si>
  <si>
    <t>2106003030</t>
  </si>
  <si>
    <t>000173106</t>
  </si>
  <si>
    <t>vodič CYA 2,5  /H07V-K/</t>
  </si>
  <si>
    <t>1193831469</t>
  </si>
  <si>
    <t>000312664</t>
  </si>
  <si>
    <t>vývodka ucpávková AKS/Pg21   IP65 vč.matky</t>
  </si>
  <si>
    <t>-716275271</t>
  </si>
  <si>
    <t>000435001</t>
  </si>
  <si>
    <t>jistič 10B-3 3pól/ch.B/ 10A/6kA</t>
  </si>
  <si>
    <t>295117643</t>
  </si>
  <si>
    <t>000438800</t>
  </si>
  <si>
    <t>proudový chránič 4P/25A/30mA G</t>
  </si>
  <si>
    <t>891114024</t>
  </si>
  <si>
    <t>000434302</t>
  </si>
  <si>
    <t>jistič 1pól/ch.B/ 6A/6kA</t>
  </si>
  <si>
    <t>110580593</t>
  </si>
  <si>
    <t>000418301</t>
  </si>
  <si>
    <t>soumrakový spínač s externím čidlem a sp.hodinami</t>
  </si>
  <si>
    <t>-110044656</t>
  </si>
  <si>
    <t>999999071</t>
  </si>
  <si>
    <t>Materiál podružný</t>
  </si>
  <si>
    <t>kpl</t>
  </si>
  <si>
    <t>862784130</t>
  </si>
  <si>
    <t>999999072</t>
  </si>
  <si>
    <t>Výroba rozvaděče</t>
  </si>
  <si>
    <t>hod</t>
  </si>
  <si>
    <t>1585552445</t>
  </si>
  <si>
    <t>212-M</t>
  </si>
  <si>
    <t>Doprava dodávek</t>
  </si>
  <si>
    <t>999999061</t>
  </si>
  <si>
    <t>256</t>
  </si>
  <si>
    <t>686996777</t>
  </si>
  <si>
    <t>213-M</t>
  </si>
  <si>
    <t>Přesun dodávek</t>
  </si>
  <si>
    <t>999999062</t>
  </si>
  <si>
    <t>971018021</t>
  </si>
  <si>
    <t>214-M</t>
  </si>
  <si>
    <t>Materiál elektromontážní</t>
  </si>
  <si>
    <t>D2</t>
  </si>
  <si>
    <t>Úložný materiál</t>
  </si>
  <si>
    <t>000321113</t>
  </si>
  <si>
    <t>trubka ohebná PVC 20</t>
  </si>
  <si>
    <t>000322113</t>
  </si>
  <si>
    <t>trubka PVC tuhá 20</t>
  </si>
  <si>
    <t>000321501</t>
  </si>
  <si>
    <t>trubka ochranná korudovaná 50</t>
  </si>
  <si>
    <t>000312011</t>
  </si>
  <si>
    <t>krabice IP66 126x126x74mm vč.vývodek</t>
  </si>
  <si>
    <t>000171102</t>
  </si>
  <si>
    <t>výstražná folie</t>
  </si>
  <si>
    <t>D3</t>
  </si>
  <si>
    <t>Kabely</t>
  </si>
  <si>
    <t>000101105</t>
  </si>
  <si>
    <t>kabel CYKY 3x1,5</t>
  </si>
  <si>
    <t>000101106</t>
  </si>
  <si>
    <t>kabel CYKY 3x2,5</t>
  </si>
  <si>
    <t>000101307</t>
  </si>
  <si>
    <t>kabel CYKY 5x4</t>
  </si>
  <si>
    <t>000195207</t>
  </si>
  <si>
    <t>spojka 1kV gelová v krabici</t>
  </si>
  <si>
    <t>D4</t>
  </si>
  <si>
    <t>Svítidla</t>
  </si>
  <si>
    <t>000567215</t>
  </si>
  <si>
    <t>B-svítidlo sloupkové LED 21W IP54 750x120x120mm</t>
  </si>
  <si>
    <t>215-M</t>
  </si>
  <si>
    <t>Prořez</t>
  </si>
  <si>
    <t>999999063</t>
  </si>
  <si>
    <t>-1815453818</t>
  </si>
  <si>
    <t>216-M</t>
  </si>
  <si>
    <t>999999064</t>
  </si>
  <si>
    <t>-650590958</t>
  </si>
  <si>
    <t>217-M</t>
  </si>
  <si>
    <t>Elektromontáže</t>
  </si>
  <si>
    <t>210010003</t>
  </si>
  <si>
    <t>210010022</t>
  </si>
  <si>
    <t>trubka plast tuhá pevně uložená do průměru 25</t>
  </si>
  <si>
    <t>210010123</t>
  </si>
  <si>
    <t>210010453</t>
  </si>
  <si>
    <t>krabice IP66 126x126x74mm</t>
  </si>
  <si>
    <t>210800831</t>
  </si>
  <si>
    <t>210810048</t>
  </si>
  <si>
    <t>210810008</t>
  </si>
  <si>
    <t>210810012</t>
  </si>
  <si>
    <t>210101201</t>
  </si>
  <si>
    <t>210100002</t>
  </si>
  <si>
    <t>ukončení v rozvaděči vč.zapojení vodiče do 4mm2</t>
  </si>
  <si>
    <t>210204002</t>
  </si>
  <si>
    <t>B-montáž svítidla včetně zapojení</t>
  </si>
  <si>
    <t>218-M</t>
  </si>
  <si>
    <t>460100003</t>
  </si>
  <si>
    <t>pouzdrový základ VO mimo trasu kabelu pr.0,3/1,5m</t>
  </si>
  <si>
    <t>460050703</t>
  </si>
  <si>
    <t>výkop jámy do 2m3 pro stožár VO ruční tz.3/ko1.0</t>
  </si>
  <si>
    <t>460600001</t>
  </si>
  <si>
    <t>odvoz zeminy do 10km vč.poplatku za skládku</t>
  </si>
  <si>
    <t>460200163</t>
  </si>
  <si>
    <t>výkop kabel.rýhy šířka 35/hloubka 80cm tz.3/ko1.0</t>
  </si>
  <si>
    <t>460420022</t>
  </si>
  <si>
    <t>kabelové lože 2x10cm kopaný písek šířka do 65cm</t>
  </si>
  <si>
    <t>460490011</t>
  </si>
  <si>
    <t>výstražná fólie šířka do 30cm</t>
  </si>
  <si>
    <t>460560163</t>
  </si>
  <si>
    <t>zához kabelové rýhy šířka 35/hloubka 80cm tz.3</t>
  </si>
  <si>
    <t>66</t>
  </si>
  <si>
    <t>68</t>
  </si>
  <si>
    <t>460620013</t>
  </si>
  <si>
    <t>provizorní úprava terénu třída zeminy 3</t>
  </si>
  <si>
    <t>70</t>
  </si>
  <si>
    <t>000046134</t>
  </si>
  <si>
    <t>beton B13,5</t>
  </si>
  <si>
    <t>000046453</t>
  </si>
  <si>
    <t>stožárové pouzdro plast SP315/1000</t>
  </si>
  <si>
    <t>000046114</t>
  </si>
  <si>
    <t>písek kopaný 0-2mm</t>
  </si>
  <si>
    <t>000046381</t>
  </si>
  <si>
    <t>výstražná fólie šířka 0,2m</t>
  </si>
  <si>
    <t>2192-M</t>
  </si>
  <si>
    <t>Ostatní</t>
  </si>
  <si>
    <t>219000101</t>
  </si>
  <si>
    <t>napojení na stávající obvody osvětlení</t>
  </si>
  <si>
    <t>72</t>
  </si>
  <si>
    <t>219001413</t>
  </si>
  <si>
    <t>vybourání otvoru/zeď beton/ do pr.60mm/tl.do 0,45m</t>
  </si>
  <si>
    <t>74</t>
  </si>
  <si>
    <t>2193-M</t>
  </si>
  <si>
    <t>Revize</t>
  </si>
  <si>
    <t>999999066</t>
  </si>
  <si>
    <t>-395506790</t>
  </si>
  <si>
    <t>219-M</t>
  </si>
  <si>
    <t>PPV pro elektromontáže</t>
  </si>
  <si>
    <t>999999065</t>
  </si>
  <si>
    <t>292495968</t>
  </si>
  <si>
    <t>57b - SO 57b - Elektrický ohradník - změna B, 3.etapa, 4.část</t>
  </si>
  <si>
    <t>000173107</t>
  </si>
  <si>
    <t>lanko nerez 3mm sedmipramenné</t>
  </si>
  <si>
    <t>000199123</t>
  </si>
  <si>
    <t>svorka lanová propojovací 3mm</t>
  </si>
  <si>
    <t>000295401</t>
  </si>
  <si>
    <t>izolátor kruhový M6 30mm</t>
  </si>
  <si>
    <t>000295405</t>
  </si>
  <si>
    <t>izolátor rohový  M6 30mm</t>
  </si>
  <si>
    <t>000101308</t>
  </si>
  <si>
    <t>kabel VN</t>
  </si>
  <si>
    <t>000173110</t>
  </si>
  <si>
    <t>vodič CYA 16</t>
  </si>
  <si>
    <t>000295011</t>
  </si>
  <si>
    <t>vedení FeZn pr.10mm(0,63kg/m)</t>
  </si>
  <si>
    <t>000295052</t>
  </si>
  <si>
    <t>tyč zemnící ZT1,5 FeZn 1500/28mm holá</t>
  </si>
  <si>
    <t>000295081</t>
  </si>
  <si>
    <t>svorka k tyči zemnící SJ2 4šrouby FeZn</t>
  </si>
  <si>
    <t>000295073</t>
  </si>
  <si>
    <t>svorka pásku drátu zemnící SR3a 2šrouby FeZn</t>
  </si>
  <si>
    <t>000295413</t>
  </si>
  <si>
    <t>svorka připojovací SP 1šroub FeZn</t>
  </si>
  <si>
    <t>000321500</t>
  </si>
  <si>
    <t>roura korugovaná KOPOFLEX KF09040 pr.40/32mm</t>
  </si>
  <si>
    <t>000416111</t>
  </si>
  <si>
    <t>vypínač VN pro ohradník</t>
  </si>
  <si>
    <t>000415011</t>
  </si>
  <si>
    <t>bleskojistka pro ohradník</t>
  </si>
  <si>
    <t>000415077</t>
  </si>
  <si>
    <t>kombinovaný zdroj 3,5J automatická regulace</t>
  </si>
  <si>
    <t>000415051</t>
  </si>
  <si>
    <t>síťový adaptér 230/12V DC</t>
  </si>
  <si>
    <t>000415053</t>
  </si>
  <si>
    <t>baterie 12V 60Ah</t>
  </si>
  <si>
    <t>000712110</t>
  </si>
  <si>
    <t>schránka pro zdroj a baterii</t>
  </si>
  <si>
    <t>000295302</t>
  </si>
  <si>
    <t>držák zdroje</t>
  </si>
  <si>
    <t>000438012</t>
  </si>
  <si>
    <t>proudový chránič+jistič 2P B10A 30mA</t>
  </si>
  <si>
    <t>000000252</t>
  </si>
  <si>
    <t>bezpečnostní tabulka POZOR ELEKTRICKÝ OHRADNÍK</t>
  </si>
  <si>
    <t>210021001</t>
  </si>
  <si>
    <t>zkoušečka pro ohradník</t>
  </si>
  <si>
    <t>334516847</t>
  </si>
  <si>
    <t>1816114434</t>
  </si>
  <si>
    <t>210800851</t>
  </si>
  <si>
    <t>lanko nezez 3mm</t>
  </si>
  <si>
    <t>210220301</t>
  </si>
  <si>
    <t>210220301.1</t>
  </si>
  <si>
    <t>kabel VN v trubce</t>
  </si>
  <si>
    <t>210800610</t>
  </si>
  <si>
    <t>vodič CYA 16 v trubce</t>
  </si>
  <si>
    <t>210220022</t>
  </si>
  <si>
    <t>uzemňov.vedení v zemi úplná mtž FeZn pr.8-10mm</t>
  </si>
  <si>
    <t>210220361</t>
  </si>
  <si>
    <t>tyčový zemnič 2m vč.připojení</t>
  </si>
  <si>
    <t>210220441</t>
  </si>
  <si>
    <t>ochrana zemní svorky asfaltovým nátěrem</t>
  </si>
  <si>
    <t>210220301.2</t>
  </si>
  <si>
    <t>svorka hromosvodová do 2 šroubů</t>
  </si>
  <si>
    <t>trubka plast volně uložená do pr.50mm</t>
  </si>
  <si>
    <t>210112121</t>
  </si>
  <si>
    <t>210140481</t>
  </si>
  <si>
    <t>210120818</t>
  </si>
  <si>
    <t>kombinovaný zdroj 3.5J</t>
  </si>
  <si>
    <t>76</t>
  </si>
  <si>
    <t>210120802</t>
  </si>
  <si>
    <t>78</t>
  </si>
  <si>
    <t>210120806</t>
  </si>
  <si>
    <t>baterie 12V</t>
  </si>
  <si>
    <t>80</t>
  </si>
  <si>
    <t>210190001</t>
  </si>
  <si>
    <t>82</t>
  </si>
  <si>
    <t>210120481</t>
  </si>
  <si>
    <t>proudový chránič vč.zapojení 2pól/25A</t>
  </si>
  <si>
    <t>84</t>
  </si>
  <si>
    <t>210020952</t>
  </si>
  <si>
    <t>86</t>
  </si>
  <si>
    <t>000046221</t>
  </si>
  <si>
    <t>asfalt 80</t>
  </si>
  <si>
    <t>460200143</t>
  </si>
  <si>
    <t>výkop kabel.rýhy šířka 35/hloubka 60cm tz.3/ko1.0</t>
  </si>
  <si>
    <t>88</t>
  </si>
  <si>
    <t>460560143</t>
  </si>
  <si>
    <t>zához kabelové rýhy šířka 35/hloubka 60cm tz.3</t>
  </si>
  <si>
    <t>92</t>
  </si>
  <si>
    <t>kompletační činnost</t>
  </si>
  <si>
    <t>-894320142</t>
  </si>
  <si>
    <t>-999392900</t>
  </si>
  <si>
    <t>274165195</t>
  </si>
  <si>
    <t>99b - Vedlejší náklady - změna B, 3.etapa, 4.část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</si>
  <si>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</si>
  <si>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</si>
  <si>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</si>
  <si>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</si>
  <si>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</si>
  <si>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</si>
  <si>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</si>
  <si>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</si>
  <si>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 xml:space="preserve">    VRN8 - Přesun stavebních kapacit</t>
  </si>
  <si>
    <t xml:space="preserve">    VRN9 - Ostatní náklady</t>
  </si>
  <si>
    <t>VRN</t>
  </si>
  <si>
    <t>Vedlejší rozpočtové náklady</t>
  </si>
  <si>
    <t>VRN1</t>
  </si>
  <si>
    <t>Průzkumné, geodetické a projektové práce</t>
  </si>
  <si>
    <t>010001000</t>
  </si>
  <si>
    <t>1024</t>
  </si>
  <si>
    <t>-1377544390</t>
  </si>
  <si>
    <t>VRN2</t>
  </si>
  <si>
    <t>Příprava staveniště</t>
  </si>
  <si>
    <t>020001000</t>
  </si>
  <si>
    <t>-1693325213</t>
  </si>
  <si>
    <t>VRN3</t>
  </si>
  <si>
    <t>Zařízení staveniště</t>
  </si>
  <si>
    <t>030001000</t>
  </si>
  <si>
    <t>1397975528</t>
  </si>
  <si>
    <t>VRN4</t>
  </si>
  <si>
    <t>Inženýrská činnost</t>
  </si>
  <si>
    <t>040001000</t>
  </si>
  <si>
    <t>-900387069</t>
  </si>
  <si>
    <t>VRN5</t>
  </si>
  <si>
    <t>Finanční náklady</t>
  </si>
  <si>
    <t>050001000</t>
  </si>
  <si>
    <t>-1288048635</t>
  </si>
  <si>
    <t>VRN6</t>
  </si>
  <si>
    <t>Územní vlivy</t>
  </si>
  <si>
    <t>060001000</t>
  </si>
  <si>
    <t>1550873711</t>
  </si>
  <si>
    <t>VRN7</t>
  </si>
  <si>
    <t>Provozní vlivy</t>
  </si>
  <si>
    <t>070001000</t>
  </si>
  <si>
    <t>331881972</t>
  </si>
  <si>
    <t>VRN8</t>
  </si>
  <si>
    <t>Přesun stavebních kapacit</t>
  </si>
  <si>
    <t>080001000</t>
  </si>
  <si>
    <t>Další náklady na pracovníky</t>
  </si>
  <si>
    <t>687023186</t>
  </si>
  <si>
    <t>VRN9</t>
  </si>
  <si>
    <t>Ostatní náklady</t>
  </si>
  <si>
    <t>090001000</t>
  </si>
  <si>
    <t>-1500210238</t>
  </si>
  <si>
    <t>SEZNAM FIGUR</t>
  </si>
  <si>
    <t>Výměra</t>
  </si>
  <si>
    <t xml:space="preserve"> 10b</t>
  </si>
  <si>
    <t>Použití figury:</t>
  </si>
  <si>
    <t xml:space="preserve"> 12b</t>
  </si>
  <si>
    <t xml:space="preserve"> 15b</t>
  </si>
  <si>
    <t>násypy</t>
  </si>
  <si>
    <t xml:space="preserve"> 38db</t>
  </si>
  <si>
    <t xml:space="preserve"> 41b</t>
  </si>
  <si>
    <t xml:space="preserve"> 45b</t>
  </si>
  <si>
    <t xml:space="preserve"> 54b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</si>
</sst>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1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Border="1" applyAlignment="1">
      <alignment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4" fillId="0" borderId="19" xfId="0" applyFont="1" applyBorder="1" applyAlignment="1">
      <alignment horizontal="left" vertical="center"/>
    </xf>
    <xf numFmtId="0" fontId="34" fillId="0" borderId="2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36" fillId="0" borderId="16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/>
    </xf>
    <xf numFmtId="167" fontId="36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>
      <alignment vertical="center"/>
    </xf>
    <xf numFmtId="0" fontId="21" fillId="0" borderId="1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vertical="center"/>
    </xf>
    <xf numFmtId="166" fontId="21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35" fillId="0" borderId="3" xfId="0" applyFont="1" applyFill="1" applyBorder="1" applyAlignment="1">
      <alignment vertical="center"/>
    </xf>
    <xf numFmtId="0" fontId="34" fillId="0" borderId="14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4" fontId="20" fillId="5" borderId="22" xfId="0" applyNumberFormat="1" applyFont="1" applyFill="1" applyBorder="1" applyAlignment="1" applyProtection="1">
      <alignment vertical="center"/>
      <protection locked="0"/>
    </xf>
    <xf numFmtId="4" fontId="34" fillId="5" borderId="22" xfId="0" applyNumberFormat="1" applyFont="1" applyFill="1" applyBorder="1" applyAlignment="1" applyProtection="1">
      <alignment vertical="center"/>
      <protection locked="0"/>
    </xf>
    <xf numFmtId="0" fontId="9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/>
    <xf numFmtId="0" fontId="2" fillId="5" borderId="0" xfId="0" applyFont="1" applyFill="1" applyAlignment="1" applyProtection="1">
      <alignment horizontal="left" vertical="center"/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0" fillId="0" borderId="3" xfId="0" applyFont="1" applyFill="1" applyBorder="1" applyAlignment="1" applyProtection="1">
      <alignment vertical="center"/>
    </xf>
    <xf numFmtId="0" fontId="20" fillId="0" borderId="22" xfId="0" applyFont="1" applyFill="1" applyBorder="1" applyAlignment="1" applyProtection="1">
      <alignment horizontal="center" vertical="center"/>
    </xf>
    <xf numFmtId="49" fontId="20" fillId="0" borderId="22" xfId="0" applyNumberFormat="1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167" fontId="20" fillId="0" borderId="22" xfId="0" applyNumberFormat="1" applyFont="1" applyFill="1" applyBorder="1" applyAlignment="1" applyProtection="1">
      <alignment vertical="center"/>
    </xf>
    <xf numFmtId="4" fontId="20" fillId="0" borderId="22" xfId="0" applyNumberFormat="1" applyFont="1" applyFill="1" applyBorder="1" applyAlignment="1" applyProtection="1">
      <alignment vertical="center"/>
    </xf>
    <xf numFmtId="0" fontId="34" fillId="0" borderId="22" xfId="0" applyFont="1" applyFill="1" applyBorder="1" applyAlignment="1" applyProtection="1">
      <alignment horizontal="center" vertical="center"/>
    </xf>
    <xf numFmtId="49" fontId="34" fillId="0" borderId="22" xfId="0" applyNumberFormat="1" applyFont="1" applyFill="1" applyBorder="1" applyAlignment="1" applyProtection="1">
      <alignment horizontal="left" vertical="center" wrapText="1"/>
    </xf>
    <xf numFmtId="0" fontId="34" fillId="0" borderId="22" xfId="0" applyFont="1" applyFill="1" applyBorder="1" applyAlignment="1" applyProtection="1">
      <alignment horizontal="left"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167" fontId="34" fillId="0" borderId="22" xfId="0" applyNumberFormat="1" applyFont="1" applyFill="1" applyBorder="1" applyAlignment="1" applyProtection="1">
      <alignment vertical="center"/>
    </xf>
    <xf numFmtId="4" fontId="34" fillId="0" borderId="22" xfId="0" applyNumberFormat="1" applyFont="1" applyFill="1" applyBorder="1" applyAlignment="1" applyProtection="1">
      <alignment vertical="center"/>
    </xf>
    <xf numFmtId="0" fontId="8" fillId="0" borderId="0" xfId="0" applyFont="1" applyFill="1" applyAlignment="1" applyProtection="1"/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8" xfId="0" applyFont="1" applyFill="1" applyBorder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4" borderId="7" xfId="0" applyFont="1" applyFill="1" applyBorder="1" applyAlignment="1">
      <alignment horizontal="right"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4" fillId="3" borderId="7" xfId="0" applyFont="1" applyFill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7"/>
  <sheetViews>
    <sheetView showGridLines="0" tabSelected="1" workbookViewId="0">
      <selection activeCell="E14" sqref="E14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87" t="s">
        <v>5</v>
      </c>
      <c r="AS2" s="288"/>
      <c r="AT2" s="288"/>
      <c r="AU2" s="288"/>
      <c r="AV2" s="288"/>
      <c r="AW2" s="288"/>
      <c r="AX2" s="288"/>
      <c r="AY2" s="288"/>
      <c r="AZ2" s="288"/>
      <c r="BA2" s="288"/>
      <c r="BB2" s="288"/>
      <c r="BC2" s="288"/>
      <c r="BD2" s="288"/>
      <c r="BE2" s="28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8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s="1" customFormat="1" ht="12" customHeight="1">
      <c r="B5" s="20"/>
      <c r="D5" s="23" t="s">
        <v>13</v>
      </c>
      <c r="K5" s="305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R5" s="20"/>
      <c r="BS5" s="17" t="s">
        <v>6</v>
      </c>
    </row>
    <row r="6" spans="1:74" s="1" customFormat="1" ht="36.950000000000003" customHeight="1">
      <c r="B6" s="20"/>
      <c r="D6" s="25" t="s">
        <v>15</v>
      </c>
      <c r="K6" s="306" t="s">
        <v>16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R6" s="20"/>
      <c r="BS6" s="17" t="s">
        <v>6</v>
      </c>
    </row>
    <row r="7" spans="1:74" s="1" customFormat="1" ht="12" customHeight="1">
      <c r="B7" s="20"/>
      <c r="D7" s="26" t="s">
        <v>17</v>
      </c>
      <c r="K7" s="24" t="s">
        <v>1</v>
      </c>
      <c r="AK7" s="26" t="s">
        <v>18</v>
      </c>
      <c r="AN7" s="24" t="s">
        <v>1</v>
      </c>
      <c r="AR7" s="20"/>
      <c r="BS7" s="17" t="s">
        <v>8</v>
      </c>
    </row>
    <row r="8" spans="1:74" s="1" customFormat="1" ht="12" customHeight="1">
      <c r="B8" s="20"/>
      <c r="D8" s="26" t="s">
        <v>19</v>
      </c>
      <c r="K8" s="24" t="s">
        <v>20</v>
      </c>
      <c r="AK8" s="26" t="s">
        <v>21</v>
      </c>
      <c r="AN8" s="24" t="s">
        <v>22</v>
      </c>
      <c r="AR8" s="20"/>
      <c r="BS8" s="17" t="s">
        <v>8</v>
      </c>
    </row>
    <row r="9" spans="1:74" s="1" customFormat="1" ht="14.45" customHeight="1">
      <c r="B9" s="20"/>
      <c r="AR9" s="20"/>
      <c r="BS9" s="17" t="s">
        <v>8</v>
      </c>
    </row>
    <row r="10" spans="1:74" s="1" customFormat="1" ht="12" customHeight="1">
      <c r="B10" s="20"/>
      <c r="D10" s="26" t="s">
        <v>23</v>
      </c>
      <c r="AK10" s="26" t="s">
        <v>24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25</v>
      </c>
      <c r="AK11" s="26" t="s">
        <v>26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8</v>
      </c>
    </row>
    <row r="13" spans="1:74" s="1" customFormat="1" ht="12" customHeight="1">
      <c r="B13" s="20"/>
      <c r="D13" s="26" t="s">
        <v>27</v>
      </c>
      <c r="AK13" s="26" t="s">
        <v>24</v>
      </c>
      <c r="AN13" s="170" t="s">
        <v>1</v>
      </c>
      <c r="AR13" s="20"/>
      <c r="BS13" s="17" t="s">
        <v>8</v>
      </c>
    </row>
    <row r="14" spans="1:74" ht="12.75">
      <c r="B14" s="20"/>
      <c r="E14" s="170" t="s">
        <v>28</v>
      </c>
      <c r="F14" s="169"/>
      <c r="G14" s="169"/>
      <c r="H14" s="169"/>
      <c r="I14" s="169"/>
      <c r="J14" s="169"/>
      <c r="K14" s="169"/>
      <c r="L14" s="169"/>
      <c r="M14" s="169"/>
      <c r="N14" s="169"/>
      <c r="O14" s="169"/>
      <c r="P14" s="169"/>
      <c r="Q14" s="169"/>
      <c r="R14" s="169"/>
      <c r="S14" s="169"/>
      <c r="T14" s="169"/>
      <c r="U14" s="169"/>
      <c r="V14" s="169"/>
      <c r="AK14" s="26" t="s">
        <v>26</v>
      </c>
      <c r="AN14" s="170" t="s">
        <v>1</v>
      </c>
      <c r="AR14" s="20"/>
      <c r="BS14" s="17" t="s">
        <v>8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29</v>
      </c>
      <c r="AK16" s="26" t="s">
        <v>24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30</v>
      </c>
      <c r="AK17" s="26" t="s">
        <v>26</v>
      </c>
      <c r="AN17" s="24" t="s">
        <v>1</v>
      </c>
      <c r="AR17" s="20"/>
      <c r="BS17" s="17" t="s">
        <v>31</v>
      </c>
    </row>
    <row r="18" spans="1:71" s="1" customFormat="1" ht="6.95" customHeight="1">
      <c r="B18" s="20"/>
      <c r="AR18" s="20"/>
      <c r="BS18" s="17" t="s">
        <v>8</v>
      </c>
    </row>
    <row r="19" spans="1:71" s="1" customFormat="1" ht="12" customHeight="1">
      <c r="B19" s="20"/>
      <c r="D19" s="26" t="s">
        <v>32</v>
      </c>
      <c r="AK19" s="26" t="s">
        <v>24</v>
      </c>
      <c r="AN19" s="24" t="s">
        <v>1</v>
      </c>
      <c r="AR19" s="20"/>
      <c r="BS19" s="17" t="s">
        <v>8</v>
      </c>
    </row>
    <row r="20" spans="1:71" s="1" customFormat="1" ht="18.399999999999999" customHeight="1">
      <c r="B20" s="20"/>
      <c r="E20" s="24" t="s">
        <v>33</v>
      </c>
      <c r="AK20" s="26" t="s">
        <v>26</v>
      </c>
      <c r="AN20" s="24" t="s">
        <v>1</v>
      </c>
      <c r="AR20" s="20"/>
      <c r="BS20" s="17" t="s">
        <v>31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34</v>
      </c>
      <c r="AR22" s="20"/>
    </row>
    <row r="23" spans="1:71" s="1" customFormat="1" ht="16.5" customHeight="1">
      <c r="B23" s="20"/>
      <c r="E23" s="307" t="s">
        <v>1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20"/>
    </row>
    <row r="26" spans="1:71" s="2" customFormat="1" ht="25.9" customHeight="1">
      <c r="A26" s="28"/>
      <c r="B26" s="29"/>
      <c r="C26" s="28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08">
        <f>ROUND(AG94,0)</f>
        <v>0</v>
      </c>
      <c r="AL26" s="309"/>
      <c r="AM26" s="309"/>
      <c r="AN26" s="309"/>
      <c r="AO26" s="309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10" t="s">
        <v>36</v>
      </c>
      <c r="M28" s="310"/>
      <c r="N28" s="310"/>
      <c r="O28" s="310"/>
      <c r="P28" s="310"/>
      <c r="Q28" s="28"/>
      <c r="R28" s="28"/>
      <c r="S28" s="28"/>
      <c r="T28" s="28"/>
      <c r="U28" s="28"/>
      <c r="V28" s="28"/>
      <c r="W28" s="310" t="s">
        <v>37</v>
      </c>
      <c r="X28" s="310"/>
      <c r="Y28" s="310"/>
      <c r="Z28" s="310"/>
      <c r="AA28" s="310"/>
      <c r="AB28" s="310"/>
      <c r="AC28" s="310"/>
      <c r="AD28" s="310"/>
      <c r="AE28" s="310"/>
      <c r="AF28" s="28"/>
      <c r="AG28" s="28"/>
      <c r="AH28" s="28"/>
      <c r="AI28" s="28"/>
      <c r="AJ28" s="28"/>
      <c r="AK28" s="310" t="s">
        <v>38</v>
      </c>
      <c r="AL28" s="310"/>
      <c r="AM28" s="310"/>
      <c r="AN28" s="310"/>
      <c r="AO28" s="310"/>
      <c r="AP28" s="28"/>
      <c r="AQ28" s="28"/>
      <c r="AR28" s="29"/>
      <c r="BE28" s="28"/>
    </row>
    <row r="29" spans="1:71" s="3" customFormat="1" ht="14.45" customHeight="1">
      <c r="B29" s="32"/>
      <c r="D29" s="26" t="s">
        <v>39</v>
      </c>
      <c r="F29" s="26" t="s">
        <v>40</v>
      </c>
      <c r="L29" s="304">
        <v>0.21</v>
      </c>
      <c r="M29" s="286"/>
      <c r="N29" s="286"/>
      <c r="O29" s="286"/>
      <c r="P29" s="286"/>
      <c r="W29" s="285">
        <f>ROUND(AZ94, 0)</f>
        <v>0</v>
      </c>
      <c r="X29" s="286"/>
      <c r="Y29" s="286"/>
      <c r="Z29" s="286"/>
      <c r="AA29" s="286"/>
      <c r="AB29" s="286"/>
      <c r="AC29" s="286"/>
      <c r="AD29" s="286"/>
      <c r="AE29" s="286"/>
      <c r="AK29" s="285">
        <f>ROUND(AV94, 0)</f>
        <v>0</v>
      </c>
      <c r="AL29" s="286"/>
      <c r="AM29" s="286"/>
      <c r="AN29" s="286"/>
      <c r="AO29" s="286"/>
      <c r="AR29" s="32"/>
    </row>
    <row r="30" spans="1:71" s="3" customFormat="1" ht="14.45" customHeight="1">
      <c r="B30" s="32"/>
      <c r="F30" s="26" t="s">
        <v>41</v>
      </c>
      <c r="L30" s="304">
        <v>0.15</v>
      </c>
      <c r="M30" s="286"/>
      <c r="N30" s="286"/>
      <c r="O30" s="286"/>
      <c r="P30" s="286"/>
      <c r="W30" s="285">
        <f>ROUND(BA94, 0)</f>
        <v>0</v>
      </c>
      <c r="X30" s="286"/>
      <c r="Y30" s="286"/>
      <c r="Z30" s="286"/>
      <c r="AA30" s="286"/>
      <c r="AB30" s="286"/>
      <c r="AC30" s="286"/>
      <c r="AD30" s="286"/>
      <c r="AE30" s="286"/>
      <c r="AK30" s="285">
        <f>ROUND(AW94, 0)</f>
        <v>0</v>
      </c>
      <c r="AL30" s="286"/>
      <c r="AM30" s="286"/>
      <c r="AN30" s="286"/>
      <c r="AO30" s="286"/>
      <c r="AR30" s="32"/>
    </row>
    <row r="31" spans="1:71" s="3" customFormat="1" ht="14.45" hidden="1" customHeight="1">
      <c r="B31" s="32"/>
      <c r="F31" s="26" t="s">
        <v>42</v>
      </c>
      <c r="L31" s="304">
        <v>0.21</v>
      </c>
      <c r="M31" s="286"/>
      <c r="N31" s="286"/>
      <c r="O31" s="286"/>
      <c r="P31" s="286"/>
      <c r="W31" s="285">
        <f>ROUND(BB94, 0)</f>
        <v>0</v>
      </c>
      <c r="X31" s="286"/>
      <c r="Y31" s="286"/>
      <c r="Z31" s="286"/>
      <c r="AA31" s="286"/>
      <c r="AB31" s="286"/>
      <c r="AC31" s="286"/>
      <c r="AD31" s="286"/>
      <c r="AE31" s="286"/>
      <c r="AK31" s="285">
        <v>0</v>
      </c>
      <c r="AL31" s="286"/>
      <c r="AM31" s="286"/>
      <c r="AN31" s="286"/>
      <c r="AO31" s="286"/>
      <c r="AR31" s="32"/>
    </row>
    <row r="32" spans="1:71" s="3" customFormat="1" ht="14.45" hidden="1" customHeight="1">
      <c r="B32" s="32"/>
      <c r="F32" s="26" t="s">
        <v>43</v>
      </c>
      <c r="L32" s="304">
        <v>0.15</v>
      </c>
      <c r="M32" s="286"/>
      <c r="N32" s="286"/>
      <c r="O32" s="286"/>
      <c r="P32" s="286"/>
      <c r="W32" s="285">
        <f>ROUND(BC94, 0)</f>
        <v>0</v>
      </c>
      <c r="X32" s="286"/>
      <c r="Y32" s="286"/>
      <c r="Z32" s="286"/>
      <c r="AA32" s="286"/>
      <c r="AB32" s="286"/>
      <c r="AC32" s="286"/>
      <c r="AD32" s="286"/>
      <c r="AE32" s="286"/>
      <c r="AK32" s="285">
        <v>0</v>
      </c>
      <c r="AL32" s="286"/>
      <c r="AM32" s="286"/>
      <c r="AN32" s="286"/>
      <c r="AO32" s="286"/>
      <c r="AR32" s="32"/>
    </row>
    <row r="33" spans="1:57" s="3" customFormat="1" ht="14.45" hidden="1" customHeight="1">
      <c r="B33" s="32"/>
      <c r="F33" s="26" t="s">
        <v>44</v>
      </c>
      <c r="L33" s="304">
        <v>0</v>
      </c>
      <c r="M33" s="286"/>
      <c r="N33" s="286"/>
      <c r="O33" s="286"/>
      <c r="P33" s="286"/>
      <c r="W33" s="285">
        <f>ROUND(BD94, 0)</f>
        <v>0</v>
      </c>
      <c r="X33" s="286"/>
      <c r="Y33" s="286"/>
      <c r="Z33" s="286"/>
      <c r="AA33" s="286"/>
      <c r="AB33" s="286"/>
      <c r="AC33" s="286"/>
      <c r="AD33" s="286"/>
      <c r="AE33" s="286"/>
      <c r="AK33" s="285">
        <v>0</v>
      </c>
      <c r="AL33" s="286"/>
      <c r="AM33" s="286"/>
      <c r="AN33" s="286"/>
      <c r="AO33" s="286"/>
      <c r="AR33" s="32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3"/>
      <c r="D35" s="34" t="s">
        <v>45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46</v>
      </c>
      <c r="U35" s="35"/>
      <c r="V35" s="35"/>
      <c r="W35" s="35"/>
      <c r="X35" s="311" t="s">
        <v>47</v>
      </c>
      <c r="Y35" s="302"/>
      <c r="Z35" s="302"/>
      <c r="AA35" s="302"/>
      <c r="AB35" s="302"/>
      <c r="AC35" s="35"/>
      <c r="AD35" s="35"/>
      <c r="AE35" s="35"/>
      <c r="AF35" s="35"/>
      <c r="AG35" s="35"/>
      <c r="AH35" s="35"/>
      <c r="AI35" s="35"/>
      <c r="AJ35" s="35"/>
      <c r="AK35" s="301">
        <f>SUM(AK26:AK33)</f>
        <v>0</v>
      </c>
      <c r="AL35" s="302"/>
      <c r="AM35" s="302"/>
      <c r="AN35" s="302"/>
      <c r="AO35" s="303"/>
      <c r="AP35" s="33"/>
      <c r="AQ35" s="33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7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37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28"/>
      <c r="B60" s="29"/>
      <c r="C60" s="28"/>
      <c r="D60" s="40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50</v>
      </c>
      <c r="AI60" s="31"/>
      <c r="AJ60" s="31"/>
      <c r="AK60" s="31"/>
      <c r="AL60" s="31"/>
      <c r="AM60" s="40" t="s">
        <v>51</v>
      </c>
      <c r="AN60" s="31"/>
      <c r="AO60" s="31"/>
      <c r="AP60" s="28"/>
      <c r="AQ60" s="28"/>
      <c r="AR60" s="29"/>
      <c r="BE60" s="28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28"/>
      <c r="B64" s="29"/>
      <c r="C64" s="28"/>
      <c r="D64" s="38" t="s">
        <v>52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53</v>
      </c>
      <c r="AI64" s="41"/>
      <c r="AJ64" s="41"/>
      <c r="AK64" s="41"/>
      <c r="AL64" s="41"/>
      <c r="AM64" s="41"/>
      <c r="AN64" s="41"/>
      <c r="AO64" s="41"/>
      <c r="AP64" s="28"/>
      <c r="AQ64" s="28"/>
      <c r="AR64" s="29"/>
      <c r="BE64" s="28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28"/>
      <c r="B75" s="29"/>
      <c r="C75" s="28"/>
      <c r="D75" s="40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50</v>
      </c>
      <c r="AI75" s="31"/>
      <c r="AJ75" s="31"/>
      <c r="AK75" s="31"/>
      <c r="AL75" s="31"/>
      <c r="AM75" s="40" t="s">
        <v>51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9"/>
      <c r="BE77" s="28"/>
    </row>
    <row r="81" spans="1:91" s="2" customFormat="1" ht="6.95" customHeight="1">
      <c r="A81" s="28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9"/>
      <c r="BE81" s="28"/>
    </row>
    <row r="82" spans="1:91" s="2" customFormat="1" ht="24.95" customHeight="1">
      <c r="A82" s="28"/>
      <c r="B82" s="29"/>
      <c r="C82" s="21" t="s">
        <v>54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6"/>
      <c r="C84" s="26" t="s">
        <v>13</v>
      </c>
      <c r="L84" s="4" t="str">
        <f>K5</f>
        <v>Projektis2467</v>
      </c>
      <c r="AR84" s="46"/>
    </row>
    <row r="85" spans="1:91" s="5" customFormat="1" ht="36.950000000000003" customHeight="1">
      <c r="B85" s="47"/>
      <c r="C85" s="48" t="s">
        <v>15</v>
      </c>
      <c r="L85" s="294" t="str">
        <f>K6</f>
        <v>Expozice JZ Afrika, ZOO Dvůr Králové a.s. - Změna B, 3.etapa, 4.část</v>
      </c>
      <c r="M85" s="295"/>
      <c r="N85" s="295"/>
      <c r="O85" s="295"/>
      <c r="P85" s="295"/>
      <c r="Q85" s="295"/>
      <c r="R85" s="295"/>
      <c r="S85" s="295"/>
      <c r="T85" s="295"/>
      <c r="U85" s="295"/>
      <c r="V85" s="295"/>
      <c r="W85" s="295"/>
      <c r="X85" s="295"/>
      <c r="Y85" s="295"/>
      <c r="Z85" s="295"/>
      <c r="AA85" s="295"/>
      <c r="AB85" s="295"/>
      <c r="AC85" s="295"/>
      <c r="AD85" s="295"/>
      <c r="AE85" s="295"/>
      <c r="AF85" s="295"/>
      <c r="AG85" s="295"/>
      <c r="AH85" s="295"/>
      <c r="AI85" s="295"/>
      <c r="AJ85" s="295"/>
      <c r="AK85" s="295"/>
      <c r="AL85" s="295"/>
      <c r="AM85" s="295"/>
      <c r="AN85" s="295"/>
      <c r="AO85" s="295"/>
      <c r="AR85" s="47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6" t="s">
        <v>19</v>
      </c>
      <c r="D87" s="28"/>
      <c r="E87" s="28"/>
      <c r="F87" s="28"/>
      <c r="G87" s="28"/>
      <c r="H87" s="28"/>
      <c r="I87" s="28"/>
      <c r="J87" s="28"/>
      <c r="K87" s="28"/>
      <c r="L87" s="49" t="str">
        <f>IF(K8="","",K8)</f>
        <v>Dvůr Králové nad Labem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6" t="s">
        <v>21</v>
      </c>
      <c r="AJ87" s="28"/>
      <c r="AK87" s="28"/>
      <c r="AL87" s="28"/>
      <c r="AM87" s="296" t="str">
        <f>IF(AN8= "","",AN8)</f>
        <v>15. 8. 2022</v>
      </c>
      <c r="AN87" s="296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25.7" customHeight="1">
      <c r="A89" s="28"/>
      <c r="B89" s="29"/>
      <c r="C89" s="26" t="s">
        <v>23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>ZOO Dvůr Králové a.s., Štefánikova 1029, D.K.n.L.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6" t="s">
        <v>29</v>
      </c>
      <c r="AJ89" s="28"/>
      <c r="AK89" s="28"/>
      <c r="AL89" s="28"/>
      <c r="AM89" s="297" t="str">
        <f>IF(E17="","",E17)</f>
        <v>Projektis spol. s r.o., Legionářská 562, D.K.n.L.</v>
      </c>
      <c r="AN89" s="298"/>
      <c r="AO89" s="298"/>
      <c r="AP89" s="298"/>
      <c r="AQ89" s="28"/>
      <c r="AR89" s="29"/>
      <c r="AS89" s="290" t="s">
        <v>55</v>
      </c>
      <c r="AT89" s="291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8"/>
    </row>
    <row r="90" spans="1:91" s="2" customFormat="1" ht="15.2" customHeight="1">
      <c r="A90" s="28"/>
      <c r="B90" s="29"/>
      <c r="C90" s="26" t="s">
        <v>27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6" t="s">
        <v>32</v>
      </c>
      <c r="AJ90" s="28"/>
      <c r="AK90" s="28"/>
      <c r="AL90" s="28"/>
      <c r="AM90" s="297" t="str">
        <f>IF(E20="","",E20)</f>
        <v>ing. V. Švehla</v>
      </c>
      <c r="AN90" s="298"/>
      <c r="AO90" s="298"/>
      <c r="AP90" s="298"/>
      <c r="AQ90" s="28"/>
      <c r="AR90" s="29"/>
      <c r="AS90" s="292"/>
      <c r="AT90" s="293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92"/>
      <c r="AT91" s="293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8"/>
    </row>
    <row r="92" spans="1:91" s="2" customFormat="1" ht="29.25" customHeight="1">
      <c r="A92" s="28"/>
      <c r="B92" s="29"/>
      <c r="C92" s="312" t="s">
        <v>56</v>
      </c>
      <c r="D92" s="283"/>
      <c r="E92" s="283"/>
      <c r="F92" s="283"/>
      <c r="G92" s="283"/>
      <c r="H92" s="55"/>
      <c r="I92" s="282" t="s">
        <v>57</v>
      </c>
      <c r="J92" s="283"/>
      <c r="K92" s="283"/>
      <c r="L92" s="283"/>
      <c r="M92" s="283"/>
      <c r="N92" s="283"/>
      <c r="O92" s="283"/>
      <c r="P92" s="283"/>
      <c r="Q92" s="283"/>
      <c r="R92" s="283"/>
      <c r="S92" s="283"/>
      <c r="T92" s="283"/>
      <c r="U92" s="283"/>
      <c r="V92" s="283"/>
      <c r="W92" s="283"/>
      <c r="X92" s="283"/>
      <c r="Y92" s="283"/>
      <c r="Z92" s="283"/>
      <c r="AA92" s="283"/>
      <c r="AB92" s="283"/>
      <c r="AC92" s="283"/>
      <c r="AD92" s="283"/>
      <c r="AE92" s="283"/>
      <c r="AF92" s="283"/>
      <c r="AG92" s="289" t="s">
        <v>58</v>
      </c>
      <c r="AH92" s="283"/>
      <c r="AI92" s="283"/>
      <c r="AJ92" s="283"/>
      <c r="AK92" s="283"/>
      <c r="AL92" s="283"/>
      <c r="AM92" s="283"/>
      <c r="AN92" s="282" t="s">
        <v>59</v>
      </c>
      <c r="AO92" s="283"/>
      <c r="AP92" s="284"/>
      <c r="AQ92" s="56" t="s">
        <v>60</v>
      </c>
      <c r="AR92" s="29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8"/>
    </row>
    <row r="94" spans="1:91" s="6" customFormat="1" ht="32.450000000000003" customHeight="1">
      <c r="B94" s="63"/>
      <c r="C94" s="64" t="s">
        <v>73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300">
        <f>ROUND(SUM(AG95:AG105),0)</f>
        <v>0</v>
      </c>
      <c r="AH94" s="300"/>
      <c r="AI94" s="300"/>
      <c r="AJ94" s="300"/>
      <c r="AK94" s="300"/>
      <c r="AL94" s="300"/>
      <c r="AM94" s="300"/>
      <c r="AN94" s="281">
        <f t="shared" ref="AN94:AN105" si="0">SUM(AG94,AT94)</f>
        <v>0</v>
      </c>
      <c r="AO94" s="281"/>
      <c r="AP94" s="281"/>
      <c r="AQ94" s="66" t="s">
        <v>1</v>
      </c>
      <c r="AR94" s="63"/>
      <c r="AS94" s="67">
        <f>ROUND(SUM(AS95:AS105),0)</f>
        <v>0</v>
      </c>
      <c r="AT94" s="68">
        <f t="shared" ref="AT94:AT105" si="1">ROUND(SUM(AV94:AW94),0)</f>
        <v>0</v>
      </c>
      <c r="AU94" s="69">
        <f>ROUND(SUM(AU95:AU105),5)</f>
        <v>5192.2387900000003</v>
      </c>
      <c r="AV94" s="68">
        <f>ROUND(AZ94*L29,0)</f>
        <v>0</v>
      </c>
      <c r="AW94" s="68">
        <f>ROUND(BA94*L30,0)</f>
        <v>0</v>
      </c>
      <c r="AX94" s="68">
        <f>ROUND(BB94*L29,0)</f>
        <v>0</v>
      </c>
      <c r="AY94" s="68">
        <f>ROUND(BC94*L30,0)</f>
        <v>0</v>
      </c>
      <c r="AZ94" s="68">
        <f>ROUND(SUM(AZ95:AZ105),0)</f>
        <v>0</v>
      </c>
      <c r="BA94" s="68">
        <f>ROUND(SUM(BA95:BA105),0)</f>
        <v>0</v>
      </c>
      <c r="BB94" s="68">
        <f>ROUND(SUM(BB95:BB105),0)</f>
        <v>0</v>
      </c>
      <c r="BC94" s="68">
        <f>ROUND(SUM(BC95:BC105),0)</f>
        <v>0</v>
      </c>
      <c r="BD94" s="70">
        <f>ROUND(SUM(BD95:BD105),0)</f>
        <v>0</v>
      </c>
      <c r="BS94" s="71" t="s">
        <v>74</v>
      </c>
      <c r="BT94" s="71" t="s">
        <v>75</v>
      </c>
      <c r="BU94" s="72" t="s">
        <v>76</v>
      </c>
      <c r="BV94" s="71" t="s">
        <v>77</v>
      </c>
      <c r="BW94" s="71" t="s">
        <v>4</v>
      </c>
      <c r="BX94" s="71" t="s">
        <v>78</v>
      </c>
      <c r="CL94" s="71" t="s">
        <v>1</v>
      </c>
    </row>
    <row r="95" spans="1:91" s="7" customFormat="1" ht="24.75" customHeight="1">
      <c r="A95" s="73" t="s">
        <v>79</v>
      </c>
      <c r="B95" s="74"/>
      <c r="C95" s="75"/>
      <c r="D95" s="299" t="s">
        <v>80</v>
      </c>
      <c r="E95" s="299"/>
      <c r="F95" s="299"/>
      <c r="G95" s="299"/>
      <c r="H95" s="299"/>
      <c r="I95" s="76"/>
      <c r="J95" s="299" t="s">
        <v>81</v>
      </c>
      <c r="K95" s="299"/>
      <c r="L95" s="299"/>
      <c r="M95" s="299"/>
      <c r="N95" s="299"/>
      <c r="O95" s="299"/>
      <c r="P95" s="299"/>
      <c r="Q95" s="299"/>
      <c r="R95" s="299"/>
      <c r="S95" s="299"/>
      <c r="T95" s="299"/>
      <c r="U95" s="299"/>
      <c r="V95" s="299"/>
      <c r="W95" s="299"/>
      <c r="X95" s="299"/>
      <c r="Y95" s="299"/>
      <c r="Z95" s="299"/>
      <c r="AA95" s="299"/>
      <c r="AB95" s="299"/>
      <c r="AC95" s="299"/>
      <c r="AD95" s="299"/>
      <c r="AE95" s="299"/>
      <c r="AF95" s="299"/>
      <c r="AG95" s="279">
        <f>'10b - SO 10b - obslužná k...'!J30</f>
        <v>0</v>
      </c>
      <c r="AH95" s="280"/>
      <c r="AI95" s="280"/>
      <c r="AJ95" s="280"/>
      <c r="AK95" s="280"/>
      <c r="AL95" s="280"/>
      <c r="AM95" s="280"/>
      <c r="AN95" s="279">
        <f t="shared" si="0"/>
        <v>0</v>
      </c>
      <c r="AO95" s="280"/>
      <c r="AP95" s="280"/>
      <c r="AQ95" s="77" t="s">
        <v>82</v>
      </c>
      <c r="AR95" s="74"/>
      <c r="AS95" s="78">
        <v>0</v>
      </c>
      <c r="AT95" s="79">
        <f t="shared" si="1"/>
        <v>0</v>
      </c>
      <c r="AU95" s="80">
        <f>'10b - SO 10b - obslužná k...'!P122</f>
        <v>214.74029200000001</v>
      </c>
      <c r="AV95" s="79">
        <f>'10b - SO 10b - obslužná k...'!J33</f>
        <v>0</v>
      </c>
      <c r="AW95" s="79">
        <f>'10b - SO 10b - obslužná k...'!J34</f>
        <v>0</v>
      </c>
      <c r="AX95" s="79">
        <f>'10b - SO 10b - obslužná k...'!J35</f>
        <v>0</v>
      </c>
      <c r="AY95" s="79">
        <f>'10b - SO 10b - obslužná k...'!J36</f>
        <v>0</v>
      </c>
      <c r="AZ95" s="79">
        <f>'10b - SO 10b - obslužná k...'!F33</f>
        <v>0</v>
      </c>
      <c r="BA95" s="79">
        <f>'10b - SO 10b - obslužná k...'!F34</f>
        <v>0</v>
      </c>
      <c r="BB95" s="79">
        <f>'10b - SO 10b - obslužná k...'!F35</f>
        <v>0</v>
      </c>
      <c r="BC95" s="79">
        <f>'10b - SO 10b - obslužná k...'!F36</f>
        <v>0</v>
      </c>
      <c r="BD95" s="81">
        <f>'10b - SO 10b - obslužná k...'!F37</f>
        <v>0</v>
      </c>
      <c r="BT95" s="82" t="s">
        <v>8</v>
      </c>
      <c r="BV95" s="82" t="s">
        <v>77</v>
      </c>
      <c r="BW95" s="82" t="s">
        <v>83</v>
      </c>
      <c r="BX95" s="82" t="s">
        <v>4</v>
      </c>
      <c r="CL95" s="82" t="s">
        <v>1</v>
      </c>
      <c r="CM95" s="82" t="s">
        <v>84</v>
      </c>
    </row>
    <row r="96" spans="1:91" s="7" customFormat="1" ht="24.75" customHeight="1">
      <c r="A96" s="73" t="s">
        <v>79</v>
      </c>
      <c r="B96" s="74"/>
      <c r="C96" s="75"/>
      <c r="D96" s="299" t="s">
        <v>85</v>
      </c>
      <c r="E96" s="299"/>
      <c r="F96" s="299"/>
      <c r="G96" s="299"/>
      <c r="H96" s="299"/>
      <c r="I96" s="76"/>
      <c r="J96" s="299" t="s">
        <v>86</v>
      </c>
      <c r="K96" s="299"/>
      <c r="L96" s="299"/>
      <c r="M96" s="299"/>
      <c r="N96" s="299"/>
      <c r="O96" s="299"/>
      <c r="P96" s="299"/>
      <c r="Q96" s="299"/>
      <c r="R96" s="299"/>
      <c r="S96" s="299"/>
      <c r="T96" s="299"/>
      <c r="U96" s="299"/>
      <c r="V96" s="299"/>
      <c r="W96" s="299"/>
      <c r="X96" s="299"/>
      <c r="Y96" s="299"/>
      <c r="Z96" s="299"/>
      <c r="AA96" s="299"/>
      <c r="AB96" s="299"/>
      <c r="AC96" s="299"/>
      <c r="AD96" s="299"/>
      <c r="AE96" s="299"/>
      <c r="AF96" s="299"/>
      <c r="AG96" s="279">
        <f>'12b - SO 12 - Gabionová s...'!J30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77" t="s">
        <v>82</v>
      </c>
      <c r="AR96" s="74"/>
      <c r="AS96" s="78">
        <v>0</v>
      </c>
      <c r="AT96" s="79">
        <f t="shared" si="1"/>
        <v>0</v>
      </c>
      <c r="AU96" s="80">
        <f>'12b - SO 12 - Gabionová s...'!P121</f>
        <v>459.66491200000007</v>
      </c>
      <c r="AV96" s="79">
        <f>'12b - SO 12 - Gabionová s...'!J33</f>
        <v>0</v>
      </c>
      <c r="AW96" s="79">
        <f>'12b - SO 12 - Gabionová s...'!J34</f>
        <v>0</v>
      </c>
      <c r="AX96" s="79">
        <f>'12b - SO 12 - Gabionová s...'!J35</f>
        <v>0</v>
      </c>
      <c r="AY96" s="79">
        <f>'12b - SO 12 - Gabionová s...'!J36</f>
        <v>0</v>
      </c>
      <c r="AZ96" s="79">
        <f>'12b - SO 12 - Gabionová s...'!F33</f>
        <v>0</v>
      </c>
      <c r="BA96" s="79">
        <f>'12b - SO 12 - Gabionová s...'!F34</f>
        <v>0</v>
      </c>
      <c r="BB96" s="79">
        <f>'12b - SO 12 - Gabionová s...'!F35</f>
        <v>0</v>
      </c>
      <c r="BC96" s="79">
        <f>'12b - SO 12 - Gabionová s...'!F36</f>
        <v>0</v>
      </c>
      <c r="BD96" s="81">
        <f>'12b - SO 12 - Gabionová s...'!F37</f>
        <v>0</v>
      </c>
      <c r="BT96" s="82" t="s">
        <v>8</v>
      </c>
      <c r="BV96" s="82" t="s">
        <v>77</v>
      </c>
      <c r="BW96" s="82" t="s">
        <v>87</v>
      </c>
      <c r="BX96" s="82" t="s">
        <v>4</v>
      </c>
      <c r="CL96" s="82" t="s">
        <v>1</v>
      </c>
      <c r="CM96" s="82" t="s">
        <v>84</v>
      </c>
    </row>
    <row r="97" spans="1:91" s="7" customFormat="1" ht="24.75" customHeight="1">
      <c r="A97" s="73" t="s">
        <v>79</v>
      </c>
      <c r="B97" s="74"/>
      <c r="C97" s="75"/>
      <c r="D97" s="299" t="s">
        <v>88</v>
      </c>
      <c r="E97" s="299"/>
      <c r="F97" s="299"/>
      <c r="G97" s="299"/>
      <c r="H97" s="299"/>
      <c r="I97" s="76"/>
      <c r="J97" s="299" t="s">
        <v>89</v>
      </c>
      <c r="K97" s="299"/>
      <c r="L97" s="299"/>
      <c r="M97" s="299"/>
      <c r="N97" s="299"/>
      <c r="O97" s="299"/>
      <c r="P97" s="299"/>
      <c r="Q97" s="299"/>
      <c r="R97" s="299"/>
      <c r="S97" s="299"/>
      <c r="T97" s="299"/>
      <c r="U97" s="299"/>
      <c r="V97" s="299"/>
      <c r="W97" s="299"/>
      <c r="X97" s="299"/>
      <c r="Y97" s="299"/>
      <c r="Z97" s="299"/>
      <c r="AA97" s="299"/>
      <c r="AB97" s="299"/>
      <c r="AC97" s="299"/>
      <c r="AD97" s="299"/>
      <c r="AE97" s="299"/>
      <c r="AF97" s="299"/>
      <c r="AG97" s="279">
        <f>'15b - SO 15b - Příkop a v...'!J30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77" t="s">
        <v>82</v>
      </c>
      <c r="AR97" s="74"/>
      <c r="AS97" s="78">
        <v>0</v>
      </c>
      <c r="AT97" s="79">
        <f t="shared" si="1"/>
        <v>0</v>
      </c>
      <c r="AU97" s="80">
        <f>'15b - SO 15b - Příkop a v...'!P129</f>
        <v>939.6427789999999</v>
      </c>
      <c r="AV97" s="79">
        <f>'15b - SO 15b - Příkop a v...'!J33</f>
        <v>0</v>
      </c>
      <c r="AW97" s="79">
        <f>'15b - SO 15b - Příkop a v...'!J34</f>
        <v>0</v>
      </c>
      <c r="AX97" s="79">
        <f>'15b - SO 15b - Příkop a v...'!J35</f>
        <v>0</v>
      </c>
      <c r="AY97" s="79">
        <f>'15b - SO 15b - Příkop a v...'!J36</f>
        <v>0</v>
      </c>
      <c r="AZ97" s="79">
        <f>'15b - SO 15b - Příkop a v...'!F33</f>
        <v>0</v>
      </c>
      <c r="BA97" s="79">
        <f>'15b - SO 15b - Příkop a v...'!F34</f>
        <v>0</v>
      </c>
      <c r="BB97" s="79">
        <f>'15b - SO 15b - Příkop a v...'!F35</f>
        <v>0</v>
      </c>
      <c r="BC97" s="79">
        <f>'15b - SO 15b - Příkop a v...'!F36</f>
        <v>0</v>
      </c>
      <c r="BD97" s="81">
        <f>'15b - SO 15b - Příkop a v...'!F37</f>
        <v>0</v>
      </c>
      <c r="BT97" s="82" t="s">
        <v>8</v>
      </c>
      <c r="BV97" s="82" t="s">
        <v>77</v>
      </c>
      <c r="BW97" s="82" t="s">
        <v>90</v>
      </c>
      <c r="BX97" s="82" t="s">
        <v>4</v>
      </c>
      <c r="CL97" s="82" t="s">
        <v>1</v>
      </c>
      <c r="CM97" s="82" t="s">
        <v>84</v>
      </c>
    </row>
    <row r="98" spans="1:91" s="7" customFormat="1" ht="24.75" customHeight="1">
      <c r="A98" s="73" t="s">
        <v>79</v>
      </c>
      <c r="B98" s="74"/>
      <c r="C98" s="75"/>
      <c r="D98" s="299" t="s">
        <v>91</v>
      </c>
      <c r="E98" s="299"/>
      <c r="F98" s="299"/>
      <c r="G98" s="299"/>
      <c r="H98" s="299"/>
      <c r="I98" s="76"/>
      <c r="J98" s="299" t="s">
        <v>92</v>
      </c>
      <c r="K98" s="299"/>
      <c r="L98" s="299"/>
      <c r="M98" s="299"/>
      <c r="N98" s="299"/>
      <c r="O98" s="299"/>
      <c r="P98" s="299"/>
      <c r="Q98" s="299"/>
      <c r="R98" s="299"/>
      <c r="S98" s="299"/>
      <c r="T98" s="299"/>
      <c r="U98" s="299"/>
      <c r="V98" s="299"/>
      <c r="W98" s="299"/>
      <c r="X98" s="299"/>
      <c r="Y98" s="299"/>
      <c r="Z98" s="299"/>
      <c r="AA98" s="299"/>
      <c r="AB98" s="299"/>
      <c r="AC98" s="299"/>
      <c r="AD98" s="299"/>
      <c r="AE98" s="299"/>
      <c r="AF98" s="299"/>
      <c r="AG98" s="279">
        <f>'38db - SO 38d - Oplocení ...'!J30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77" t="s">
        <v>82</v>
      </c>
      <c r="AR98" s="74"/>
      <c r="AS98" s="78">
        <v>0</v>
      </c>
      <c r="AT98" s="79">
        <f t="shared" si="1"/>
        <v>0</v>
      </c>
      <c r="AU98" s="80">
        <f>'38db - SO 38d - Oplocení ...'!P124</f>
        <v>839.32152800000006</v>
      </c>
      <c r="AV98" s="79">
        <f>'38db - SO 38d - Oplocení ...'!J33</f>
        <v>0</v>
      </c>
      <c r="AW98" s="79">
        <f>'38db - SO 38d - Oplocení ...'!J34</f>
        <v>0</v>
      </c>
      <c r="AX98" s="79">
        <f>'38db - SO 38d - Oplocení ...'!J35</f>
        <v>0</v>
      </c>
      <c r="AY98" s="79">
        <f>'38db - SO 38d - Oplocení ...'!J36</f>
        <v>0</v>
      </c>
      <c r="AZ98" s="79">
        <f>'38db - SO 38d - Oplocení ...'!F33</f>
        <v>0</v>
      </c>
      <c r="BA98" s="79">
        <f>'38db - SO 38d - Oplocení ...'!F34</f>
        <v>0</v>
      </c>
      <c r="BB98" s="79">
        <f>'38db - SO 38d - Oplocení ...'!F35</f>
        <v>0</v>
      </c>
      <c r="BC98" s="79">
        <f>'38db - SO 38d - Oplocení ...'!F36</f>
        <v>0</v>
      </c>
      <c r="BD98" s="81">
        <f>'38db - SO 38d - Oplocení ...'!F37</f>
        <v>0</v>
      </c>
      <c r="BT98" s="82" t="s">
        <v>8</v>
      </c>
      <c r="BV98" s="82" t="s">
        <v>77</v>
      </c>
      <c r="BW98" s="82" t="s">
        <v>93</v>
      </c>
      <c r="BX98" s="82" t="s">
        <v>4</v>
      </c>
      <c r="CL98" s="82" t="s">
        <v>1</v>
      </c>
      <c r="CM98" s="82" t="s">
        <v>84</v>
      </c>
    </row>
    <row r="99" spans="1:91" s="7" customFormat="1" ht="24.75" customHeight="1">
      <c r="A99" s="73" t="s">
        <v>79</v>
      </c>
      <c r="B99" s="74"/>
      <c r="C99" s="75"/>
      <c r="D99" s="299" t="s">
        <v>94</v>
      </c>
      <c r="E99" s="299"/>
      <c r="F99" s="299"/>
      <c r="G99" s="299"/>
      <c r="H99" s="299"/>
      <c r="I99" s="76"/>
      <c r="J99" s="299" t="s">
        <v>95</v>
      </c>
      <c r="K99" s="299"/>
      <c r="L99" s="299"/>
      <c r="M99" s="299"/>
      <c r="N99" s="299"/>
      <c r="O99" s="299"/>
      <c r="P99" s="299"/>
      <c r="Q99" s="299"/>
      <c r="R99" s="299"/>
      <c r="S99" s="299"/>
      <c r="T99" s="299"/>
      <c r="U99" s="299"/>
      <c r="V99" s="299"/>
      <c r="W99" s="299"/>
      <c r="X99" s="299"/>
      <c r="Y99" s="299"/>
      <c r="Z99" s="299"/>
      <c r="AA99" s="299"/>
      <c r="AB99" s="299"/>
      <c r="AC99" s="299"/>
      <c r="AD99" s="299"/>
      <c r="AE99" s="299"/>
      <c r="AF99" s="299"/>
      <c r="AG99" s="279">
        <f>'41b - SO 41b - Terénní úp...'!J30</f>
        <v>0</v>
      </c>
      <c r="AH99" s="280"/>
      <c r="AI99" s="280"/>
      <c r="AJ99" s="280"/>
      <c r="AK99" s="280"/>
      <c r="AL99" s="280"/>
      <c r="AM99" s="280"/>
      <c r="AN99" s="279">
        <f t="shared" si="0"/>
        <v>0</v>
      </c>
      <c r="AO99" s="280"/>
      <c r="AP99" s="280"/>
      <c r="AQ99" s="77" t="s">
        <v>82</v>
      </c>
      <c r="AR99" s="74"/>
      <c r="AS99" s="78">
        <v>0</v>
      </c>
      <c r="AT99" s="79">
        <f t="shared" si="1"/>
        <v>0</v>
      </c>
      <c r="AU99" s="80">
        <f>'41b - SO 41b - Terénní úp...'!P118</f>
        <v>446.98</v>
      </c>
      <c r="AV99" s="79">
        <f>'41b - SO 41b - Terénní úp...'!J33</f>
        <v>0</v>
      </c>
      <c r="AW99" s="79">
        <f>'41b - SO 41b - Terénní úp...'!J34</f>
        <v>0</v>
      </c>
      <c r="AX99" s="79">
        <f>'41b - SO 41b - Terénní úp...'!J35</f>
        <v>0</v>
      </c>
      <c r="AY99" s="79">
        <f>'41b - SO 41b - Terénní úp...'!J36</f>
        <v>0</v>
      </c>
      <c r="AZ99" s="79">
        <f>'41b - SO 41b - Terénní úp...'!F33</f>
        <v>0</v>
      </c>
      <c r="BA99" s="79">
        <f>'41b - SO 41b - Terénní úp...'!F34</f>
        <v>0</v>
      </c>
      <c r="BB99" s="79">
        <f>'41b - SO 41b - Terénní úp...'!F35</f>
        <v>0</v>
      </c>
      <c r="BC99" s="79">
        <f>'41b - SO 41b - Terénní úp...'!F36</f>
        <v>0</v>
      </c>
      <c r="BD99" s="81">
        <f>'41b - SO 41b - Terénní úp...'!F37</f>
        <v>0</v>
      </c>
      <c r="BT99" s="82" t="s">
        <v>8</v>
      </c>
      <c r="BV99" s="82" t="s">
        <v>77</v>
      </c>
      <c r="BW99" s="82" t="s">
        <v>96</v>
      </c>
      <c r="BX99" s="82" t="s">
        <v>4</v>
      </c>
      <c r="CL99" s="82" t="s">
        <v>1</v>
      </c>
      <c r="CM99" s="82" t="s">
        <v>84</v>
      </c>
    </row>
    <row r="100" spans="1:91" s="7" customFormat="1" ht="24.75" customHeight="1">
      <c r="A100" s="73" t="s">
        <v>79</v>
      </c>
      <c r="B100" s="74"/>
      <c r="C100" s="75"/>
      <c r="D100" s="299" t="s">
        <v>97</v>
      </c>
      <c r="E100" s="299"/>
      <c r="F100" s="299"/>
      <c r="G100" s="299"/>
      <c r="H100" s="299"/>
      <c r="I100" s="76"/>
      <c r="J100" s="299" t="s">
        <v>98</v>
      </c>
      <c r="K100" s="299"/>
      <c r="L100" s="299"/>
      <c r="M100" s="299"/>
      <c r="N100" s="299"/>
      <c r="O100" s="299"/>
      <c r="P100" s="299"/>
      <c r="Q100" s="299"/>
      <c r="R100" s="299"/>
      <c r="S100" s="299"/>
      <c r="T100" s="299"/>
      <c r="U100" s="299"/>
      <c r="V100" s="299"/>
      <c r="W100" s="299"/>
      <c r="X100" s="299"/>
      <c r="Y100" s="299"/>
      <c r="Z100" s="299"/>
      <c r="AA100" s="299"/>
      <c r="AB100" s="299"/>
      <c r="AC100" s="299"/>
      <c r="AD100" s="299"/>
      <c r="AE100" s="299"/>
      <c r="AF100" s="299"/>
      <c r="AG100" s="279">
        <f>'45b - SO 45b - pěší komun...'!J30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77" t="s">
        <v>82</v>
      </c>
      <c r="AR100" s="74"/>
      <c r="AS100" s="78">
        <v>0</v>
      </c>
      <c r="AT100" s="79">
        <f t="shared" si="1"/>
        <v>0</v>
      </c>
      <c r="AU100" s="80">
        <f>'45b - SO 45b - pěší komun...'!P122</f>
        <v>1161.9053999999999</v>
      </c>
      <c r="AV100" s="79">
        <f>'45b - SO 45b - pěší komun...'!J33</f>
        <v>0</v>
      </c>
      <c r="AW100" s="79">
        <f>'45b - SO 45b - pěší komun...'!J34</f>
        <v>0</v>
      </c>
      <c r="AX100" s="79">
        <f>'45b - SO 45b - pěší komun...'!J35</f>
        <v>0</v>
      </c>
      <c r="AY100" s="79">
        <f>'45b - SO 45b - pěší komun...'!J36</f>
        <v>0</v>
      </c>
      <c r="AZ100" s="79">
        <f>'45b - SO 45b - pěší komun...'!F33</f>
        <v>0</v>
      </c>
      <c r="BA100" s="79">
        <f>'45b - SO 45b - pěší komun...'!F34</f>
        <v>0</v>
      </c>
      <c r="BB100" s="79">
        <f>'45b - SO 45b - pěší komun...'!F35</f>
        <v>0</v>
      </c>
      <c r="BC100" s="79">
        <f>'45b - SO 45b - pěší komun...'!F36</f>
        <v>0</v>
      </c>
      <c r="BD100" s="81">
        <f>'45b - SO 45b - pěší komun...'!F37</f>
        <v>0</v>
      </c>
      <c r="BT100" s="82" t="s">
        <v>8</v>
      </c>
      <c r="BV100" s="82" t="s">
        <v>77</v>
      </c>
      <c r="BW100" s="82" t="s">
        <v>99</v>
      </c>
      <c r="BX100" s="82" t="s">
        <v>4</v>
      </c>
      <c r="CL100" s="82" t="s">
        <v>1</v>
      </c>
      <c r="CM100" s="82" t="s">
        <v>84</v>
      </c>
    </row>
    <row r="101" spans="1:91" s="7" customFormat="1" ht="24.75" customHeight="1">
      <c r="A101" s="73" t="s">
        <v>79</v>
      </c>
      <c r="B101" s="74"/>
      <c r="C101" s="75"/>
      <c r="D101" s="299" t="s">
        <v>100</v>
      </c>
      <c r="E101" s="299"/>
      <c r="F101" s="299"/>
      <c r="G101" s="299"/>
      <c r="H101" s="299"/>
      <c r="I101" s="76"/>
      <c r="J101" s="299" t="s">
        <v>101</v>
      </c>
      <c r="K101" s="299"/>
      <c r="L101" s="299"/>
      <c r="M101" s="299"/>
      <c r="N101" s="299"/>
      <c r="O101" s="299"/>
      <c r="P101" s="299"/>
      <c r="Q101" s="299"/>
      <c r="R101" s="299"/>
      <c r="S101" s="299"/>
      <c r="T101" s="299"/>
      <c r="U101" s="299"/>
      <c r="V101" s="299"/>
      <c r="W101" s="299"/>
      <c r="X101" s="299"/>
      <c r="Y101" s="299"/>
      <c r="Z101" s="299"/>
      <c r="AA101" s="299"/>
      <c r="AB101" s="299"/>
      <c r="AC101" s="299"/>
      <c r="AD101" s="299"/>
      <c r="AE101" s="299"/>
      <c r="AF101" s="299"/>
      <c r="AG101" s="279">
        <f>'46b - SO 46b - sadové úpr...'!J30</f>
        <v>0</v>
      </c>
      <c r="AH101" s="280"/>
      <c r="AI101" s="280"/>
      <c r="AJ101" s="280"/>
      <c r="AK101" s="280"/>
      <c r="AL101" s="280"/>
      <c r="AM101" s="280"/>
      <c r="AN101" s="279">
        <f t="shared" si="0"/>
        <v>0</v>
      </c>
      <c r="AO101" s="280"/>
      <c r="AP101" s="280"/>
      <c r="AQ101" s="77" t="s">
        <v>82</v>
      </c>
      <c r="AR101" s="74"/>
      <c r="AS101" s="78">
        <v>0</v>
      </c>
      <c r="AT101" s="79">
        <f t="shared" si="1"/>
        <v>0</v>
      </c>
      <c r="AU101" s="80">
        <f>'46b - SO 46b - sadové úpr...'!P119</f>
        <v>888.59285399999999</v>
      </c>
      <c r="AV101" s="79">
        <f>'46b - SO 46b - sadové úpr...'!J33</f>
        <v>0</v>
      </c>
      <c r="AW101" s="79">
        <f>'46b - SO 46b - sadové úpr...'!J34</f>
        <v>0</v>
      </c>
      <c r="AX101" s="79">
        <f>'46b - SO 46b - sadové úpr...'!J35</f>
        <v>0</v>
      </c>
      <c r="AY101" s="79">
        <f>'46b - SO 46b - sadové úpr...'!J36</f>
        <v>0</v>
      </c>
      <c r="AZ101" s="79">
        <f>'46b - SO 46b - sadové úpr...'!F33</f>
        <v>0</v>
      </c>
      <c r="BA101" s="79">
        <f>'46b - SO 46b - sadové úpr...'!F34</f>
        <v>0</v>
      </c>
      <c r="BB101" s="79">
        <f>'46b - SO 46b - sadové úpr...'!F35</f>
        <v>0</v>
      </c>
      <c r="BC101" s="79">
        <f>'46b - SO 46b - sadové úpr...'!F36</f>
        <v>0</v>
      </c>
      <c r="BD101" s="81">
        <f>'46b - SO 46b - sadové úpr...'!F37</f>
        <v>0</v>
      </c>
      <c r="BT101" s="82" t="s">
        <v>8</v>
      </c>
      <c r="BV101" s="82" t="s">
        <v>77</v>
      </c>
      <c r="BW101" s="82" t="s">
        <v>102</v>
      </c>
      <c r="BX101" s="82" t="s">
        <v>4</v>
      </c>
      <c r="CL101" s="82" t="s">
        <v>1</v>
      </c>
      <c r="CM101" s="82" t="s">
        <v>84</v>
      </c>
    </row>
    <row r="102" spans="1:91" s="7" customFormat="1" ht="24.75" customHeight="1">
      <c r="A102" s="73" t="s">
        <v>79</v>
      </c>
      <c r="B102" s="74"/>
      <c r="C102" s="75"/>
      <c r="D102" s="299" t="s">
        <v>103</v>
      </c>
      <c r="E102" s="299"/>
      <c r="F102" s="299"/>
      <c r="G102" s="299"/>
      <c r="H102" s="299"/>
      <c r="I102" s="76"/>
      <c r="J102" s="299" t="s">
        <v>104</v>
      </c>
      <c r="K102" s="299"/>
      <c r="L102" s="299"/>
      <c r="M102" s="299"/>
      <c r="N102" s="299"/>
      <c r="O102" s="299"/>
      <c r="P102" s="299"/>
      <c r="Q102" s="299"/>
      <c r="R102" s="299"/>
      <c r="S102" s="299"/>
      <c r="T102" s="299"/>
      <c r="U102" s="299"/>
      <c r="V102" s="299"/>
      <c r="W102" s="299"/>
      <c r="X102" s="299"/>
      <c r="Y102" s="299"/>
      <c r="Z102" s="299"/>
      <c r="AA102" s="299"/>
      <c r="AB102" s="299"/>
      <c r="AC102" s="299"/>
      <c r="AD102" s="299"/>
      <c r="AE102" s="299"/>
      <c r="AF102" s="299"/>
      <c r="AG102" s="279">
        <f>'54b - SO 54b - splašková ...'!J30</f>
        <v>0</v>
      </c>
      <c r="AH102" s="280"/>
      <c r="AI102" s="280"/>
      <c r="AJ102" s="280"/>
      <c r="AK102" s="280"/>
      <c r="AL102" s="280"/>
      <c r="AM102" s="280"/>
      <c r="AN102" s="279">
        <f t="shared" si="0"/>
        <v>0</v>
      </c>
      <c r="AO102" s="280"/>
      <c r="AP102" s="280"/>
      <c r="AQ102" s="77" t="s">
        <v>82</v>
      </c>
      <c r="AR102" s="74"/>
      <c r="AS102" s="78">
        <v>0</v>
      </c>
      <c r="AT102" s="79">
        <f t="shared" si="1"/>
        <v>0</v>
      </c>
      <c r="AU102" s="80">
        <f>'54b - SO 54b - splašková ...'!P122</f>
        <v>241.39102600000001</v>
      </c>
      <c r="AV102" s="79">
        <f>'54b - SO 54b - splašková ...'!J33</f>
        <v>0</v>
      </c>
      <c r="AW102" s="79">
        <f>'54b - SO 54b - splašková ...'!J34</f>
        <v>0</v>
      </c>
      <c r="AX102" s="79">
        <f>'54b - SO 54b - splašková ...'!J35</f>
        <v>0</v>
      </c>
      <c r="AY102" s="79">
        <f>'54b - SO 54b - splašková ...'!J36</f>
        <v>0</v>
      </c>
      <c r="AZ102" s="79">
        <f>'54b - SO 54b - splašková ...'!F33</f>
        <v>0</v>
      </c>
      <c r="BA102" s="79">
        <f>'54b - SO 54b - splašková ...'!F34</f>
        <v>0</v>
      </c>
      <c r="BB102" s="79">
        <f>'54b - SO 54b - splašková ...'!F35</f>
        <v>0</v>
      </c>
      <c r="BC102" s="79">
        <f>'54b - SO 54b - splašková ...'!F36</f>
        <v>0</v>
      </c>
      <c r="BD102" s="81">
        <f>'54b - SO 54b - splašková ...'!F37</f>
        <v>0</v>
      </c>
      <c r="BT102" s="82" t="s">
        <v>8</v>
      </c>
      <c r="BV102" s="82" t="s">
        <v>77</v>
      </c>
      <c r="BW102" s="82" t="s">
        <v>105</v>
      </c>
      <c r="BX102" s="82" t="s">
        <v>4</v>
      </c>
      <c r="CL102" s="82" t="s">
        <v>1</v>
      </c>
      <c r="CM102" s="82" t="s">
        <v>84</v>
      </c>
    </row>
    <row r="103" spans="1:91" s="7" customFormat="1" ht="24.75" customHeight="1">
      <c r="A103" s="73" t="s">
        <v>79</v>
      </c>
      <c r="B103" s="74"/>
      <c r="C103" s="75"/>
      <c r="D103" s="299" t="s">
        <v>106</v>
      </c>
      <c r="E103" s="299"/>
      <c r="F103" s="299"/>
      <c r="G103" s="299"/>
      <c r="H103" s="299"/>
      <c r="I103" s="76"/>
      <c r="J103" s="299" t="s">
        <v>107</v>
      </c>
      <c r="K103" s="299"/>
      <c r="L103" s="299"/>
      <c r="M103" s="299"/>
      <c r="N103" s="299"/>
      <c r="O103" s="299"/>
      <c r="P103" s="299"/>
      <c r="Q103" s="299"/>
      <c r="R103" s="299"/>
      <c r="S103" s="299"/>
      <c r="T103" s="299"/>
      <c r="U103" s="299"/>
      <c r="V103" s="299"/>
      <c r="W103" s="299"/>
      <c r="X103" s="299"/>
      <c r="Y103" s="299"/>
      <c r="Z103" s="299"/>
      <c r="AA103" s="299"/>
      <c r="AB103" s="299"/>
      <c r="AC103" s="299"/>
      <c r="AD103" s="299"/>
      <c r="AE103" s="299"/>
      <c r="AF103" s="299"/>
      <c r="AG103" s="279">
        <f>'56b - SO 56b - Veřejné os...'!J30</f>
        <v>0</v>
      </c>
      <c r="AH103" s="280"/>
      <c r="AI103" s="280"/>
      <c r="AJ103" s="280"/>
      <c r="AK103" s="280"/>
      <c r="AL103" s="280"/>
      <c r="AM103" s="280"/>
      <c r="AN103" s="279">
        <f t="shared" si="0"/>
        <v>0</v>
      </c>
      <c r="AO103" s="280"/>
      <c r="AP103" s="280"/>
      <c r="AQ103" s="77" t="s">
        <v>82</v>
      </c>
      <c r="AR103" s="74"/>
      <c r="AS103" s="78">
        <v>0</v>
      </c>
      <c r="AT103" s="79">
        <f t="shared" si="1"/>
        <v>0</v>
      </c>
      <c r="AU103" s="80">
        <f>'56b - SO 56b - Veřejné os...'!P134</f>
        <v>0</v>
      </c>
      <c r="AV103" s="79">
        <f>'56b - SO 56b - Veřejné os...'!J33</f>
        <v>0</v>
      </c>
      <c r="AW103" s="79">
        <f>'56b - SO 56b - Veřejné os...'!J34</f>
        <v>0</v>
      </c>
      <c r="AX103" s="79">
        <f>'56b - SO 56b - Veřejné os...'!J35</f>
        <v>0</v>
      </c>
      <c r="AY103" s="79">
        <f>'56b - SO 56b - Veřejné os...'!J36</f>
        <v>0</v>
      </c>
      <c r="AZ103" s="79">
        <f>'56b - SO 56b - Veřejné os...'!F33</f>
        <v>0</v>
      </c>
      <c r="BA103" s="79">
        <f>'56b - SO 56b - Veřejné os...'!F34</f>
        <v>0</v>
      </c>
      <c r="BB103" s="79">
        <f>'56b - SO 56b - Veřejné os...'!F35</f>
        <v>0</v>
      </c>
      <c r="BC103" s="79">
        <f>'56b - SO 56b - Veřejné os...'!F36</f>
        <v>0</v>
      </c>
      <c r="BD103" s="81">
        <f>'56b - SO 56b - Veřejné os...'!F37</f>
        <v>0</v>
      </c>
      <c r="BT103" s="82" t="s">
        <v>8</v>
      </c>
      <c r="BV103" s="82" t="s">
        <v>77</v>
      </c>
      <c r="BW103" s="82" t="s">
        <v>108</v>
      </c>
      <c r="BX103" s="82" t="s">
        <v>4</v>
      </c>
      <c r="CL103" s="82" t="s">
        <v>1</v>
      </c>
      <c r="CM103" s="82" t="s">
        <v>84</v>
      </c>
    </row>
    <row r="104" spans="1:91" s="7" customFormat="1" ht="24.75" customHeight="1">
      <c r="A104" s="73" t="s">
        <v>79</v>
      </c>
      <c r="B104" s="74"/>
      <c r="C104" s="75"/>
      <c r="D104" s="299" t="s">
        <v>109</v>
      </c>
      <c r="E104" s="299"/>
      <c r="F104" s="299"/>
      <c r="G104" s="299"/>
      <c r="H104" s="299"/>
      <c r="I104" s="76"/>
      <c r="J104" s="299" t="s">
        <v>110</v>
      </c>
      <c r="K104" s="299"/>
      <c r="L104" s="299"/>
      <c r="M104" s="299"/>
      <c r="N104" s="299"/>
      <c r="O104" s="299"/>
      <c r="P104" s="299"/>
      <c r="Q104" s="299"/>
      <c r="R104" s="299"/>
      <c r="S104" s="299"/>
      <c r="T104" s="299"/>
      <c r="U104" s="299"/>
      <c r="V104" s="299"/>
      <c r="W104" s="299"/>
      <c r="X104" s="299"/>
      <c r="Y104" s="299"/>
      <c r="Z104" s="299"/>
      <c r="AA104" s="299"/>
      <c r="AB104" s="299"/>
      <c r="AC104" s="299"/>
      <c r="AD104" s="299"/>
      <c r="AE104" s="299"/>
      <c r="AF104" s="299"/>
      <c r="AG104" s="279">
        <f>'57b - SO 57b - Elektrický...'!J30</f>
        <v>0</v>
      </c>
      <c r="AH104" s="280"/>
      <c r="AI104" s="280"/>
      <c r="AJ104" s="280"/>
      <c r="AK104" s="280"/>
      <c r="AL104" s="280"/>
      <c r="AM104" s="280"/>
      <c r="AN104" s="279">
        <f t="shared" si="0"/>
        <v>0</v>
      </c>
      <c r="AO104" s="280"/>
      <c r="AP104" s="280"/>
      <c r="AQ104" s="77" t="s">
        <v>82</v>
      </c>
      <c r="AR104" s="74"/>
      <c r="AS104" s="78">
        <v>0</v>
      </c>
      <c r="AT104" s="79">
        <f t="shared" si="1"/>
        <v>0</v>
      </c>
      <c r="AU104" s="80">
        <f>'57b - SO 57b - Elektrický...'!P125</f>
        <v>0</v>
      </c>
      <c r="AV104" s="79">
        <f>'57b - SO 57b - Elektrický...'!J33</f>
        <v>0</v>
      </c>
      <c r="AW104" s="79">
        <f>'57b - SO 57b - Elektrický...'!J34</f>
        <v>0</v>
      </c>
      <c r="AX104" s="79">
        <f>'57b - SO 57b - Elektrický...'!J35</f>
        <v>0</v>
      </c>
      <c r="AY104" s="79">
        <f>'57b - SO 57b - Elektrický...'!J36</f>
        <v>0</v>
      </c>
      <c r="AZ104" s="79">
        <f>'57b - SO 57b - Elektrický...'!F33</f>
        <v>0</v>
      </c>
      <c r="BA104" s="79">
        <f>'57b - SO 57b - Elektrický...'!F34</f>
        <v>0</v>
      </c>
      <c r="BB104" s="79">
        <f>'57b - SO 57b - Elektrický...'!F35</f>
        <v>0</v>
      </c>
      <c r="BC104" s="79">
        <f>'57b - SO 57b - Elektrický...'!F36</f>
        <v>0</v>
      </c>
      <c r="BD104" s="81">
        <f>'57b - SO 57b - Elektrický...'!F37</f>
        <v>0</v>
      </c>
      <c r="BT104" s="82" t="s">
        <v>8</v>
      </c>
      <c r="BV104" s="82" t="s">
        <v>77</v>
      </c>
      <c r="BW104" s="82" t="s">
        <v>111</v>
      </c>
      <c r="BX104" s="82" t="s">
        <v>4</v>
      </c>
      <c r="CL104" s="82" t="s">
        <v>1</v>
      </c>
      <c r="CM104" s="82" t="s">
        <v>84</v>
      </c>
    </row>
    <row r="105" spans="1:91" s="7" customFormat="1" ht="24.75" customHeight="1">
      <c r="A105" s="73" t="s">
        <v>79</v>
      </c>
      <c r="B105" s="74"/>
      <c r="C105" s="75"/>
      <c r="D105" s="299" t="s">
        <v>112</v>
      </c>
      <c r="E105" s="299"/>
      <c r="F105" s="299"/>
      <c r="G105" s="299"/>
      <c r="H105" s="299"/>
      <c r="I105" s="76"/>
      <c r="J105" s="299" t="s">
        <v>113</v>
      </c>
      <c r="K105" s="299"/>
      <c r="L105" s="299"/>
      <c r="M105" s="299"/>
      <c r="N105" s="299"/>
      <c r="O105" s="299"/>
      <c r="P105" s="299"/>
      <c r="Q105" s="299"/>
      <c r="R105" s="299"/>
      <c r="S105" s="299"/>
      <c r="T105" s="299"/>
      <c r="U105" s="299"/>
      <c r="V105" s="299"/>
      <c r="W105" s="299"/>
      <c r="X105" s="299"/>
      <c r="Y105" s="299"/>
      <c r="Z105" s="299"/>
      <c r="AA105" s="299"/>
      <c r="AB105" s="299"/>
      <c r="AC105" s="299"/>
      <c r="AD105" s="299"/>
      <c r="AE105" s="299"/>
      <c r="AF105" s="299"/>
      <c r="AG105" s="279">
        <f>'99b - Vedlejší náklady - ...'!J30</f>
        <v>0</v>
      </c>
      <c r="AH105" s="280"/>
      <c r="AI105" s="280"/>
      <c r="AJ105" s="280"/>
      <c r="AK105" s="280"/>
      <c r="AL105" s="280"/>
      <c r="AM105" s="280"/>
      <c r="AN105" s="279">
        <f t="shared" si="0"/>
        <v>0</v>
      </c>
      <c r="AO105" s="280"/>
      <c r="AP105" s="280"/>
      <c r="AQ105" s="77" t="s">
        <v>82</v>
      </c>
      <c r="AR105" s="74"/>
      <c r="AS105" s="83">
        <v>0</v>
      </c>
      <c r="AT105" s="84">
        <f t="shared" si="1"/>
        <v>0</v>
      </c>
      <c r="AU105" s="85">
        <f>'99b - Vedlejší náklady - ...'!P126</f>
        <v>0</v>
      </c>
      <c r="AV105" s="84">
        <f>'99b - Vedlejší náklady - ...'!J33</f>
        <v>0</v>
      </c>
      <c r="AW105" s="84">
        <f>'99b - Vedlejší náklady - ...'!J34</f>
        <v>0</v>
      </c>
      <c r="AX105" s="84">
        <f>'99b - Vedlejší náklady - ...'!J35</f>
        <v>0</v>
      </c>
      <c r="AY105" s="84">
        <f>'99b - Vedlejší náklady - ...'!J36</f>
        <v>0</v>
      </c>
      <c r="AZ105" s="84">
        <f>'99b - Vedlejší náklady - ...'!F33</f>
        <v>0</v>
      </c>
      <c r="BA105" s="84">
        <f>'99b - Vedlejší náklady - ...'!F34</f>
        <v>0</v>
      </c>
      <c r="BB105" s="84">
        <f>'99b - Vedlejší náklady - ...'!F35</f>
        <v>0</v>
      </c>
      <c r="BC105" s="84">
        <f>'99b - Vedlejší náklady - ...'!F36</f>
        <v>0</v>
      </c>
      <c r="BD105" s="86">
        <f>'99b - Vedlejší náklady - ...'!F37</f>
        <v>0</v>
      </c>
      <c r="BT105" s="82" t="s">
        <v>8</v>
      </c>
      <c r="BV105" s="82" t="s">
        <v>77</v>
      </c>
      <c r="BW105" s="82" t="s">
        <v>114</v>
      </c>
      <c r="BX105" s="82" t="s">
        <v>4</v>
      </c>
      <c r="CL105" s="82" t="s">
        <v>1</v>
      </c>
      <c r="CM105" s="82" t="s">
        <v>84</v>
      </c>
    </row>
    <row r="106" spans="1:91" s="2" customFormat="1" ht="30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9"/>
      <c r="AS106" s="28"/>
      <c r="AT106" s="28"/>
      <c r="AU106" s="28"/>
      <c r="AV106" s="28"/>
      <c r="AW106" s="28"/>
      <c r="AX106" s="28"/>
      <c r="AY106" s="28"/>
      <c r="AZ106" s="28"/>
      <c r="BA106" s="28"/>
      <c r="BB106" s="28"/>
      <c r="BC106" s="28"/>
      <c r="BD106" s="28"/>
      <c r="BE106" s="28"/>
    </row>
    <row r="107" spans="1:91" s="2" customFormat="1" ht="6.95" customHeight="1">
      <c r="A107" s="28"/>
      <c r="B107" s="42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29"/>
      <c r="AS107" s="28"/>
      <c r="AT107" s="28"/>
      <c r="AU107" s="28"/>
      <c r="AV107" s="28"/>
      <c r="AW107" s="28"/>
      <c r="AX107" s="28"/>
      <c r="AY107" s="28"/>
      <c r="AZ107" s="28"/>
      <c r="BA107" s="28"/>
      <c r="BB107" s="28"/>
      <c r="BC107" s="28"/>
      <c r="BD107" s="28"/>
      <c r="BE107" s="28"/>
    </row>
  </sheetData>
  <sheetProtection password="D62F" sheet="1" objects="1" scenarios="1"/>
  <mergeCells count="80">
    <mergeCell ref="D100:H100"/>
    <mergeCell ref="D97:H97"/>
    <mergeCell ref="D96:H96"/>
    <mergeCell ref="J95:AF95"/>
    <mergeCell ref="C92:G92"/>
    <mergeCell ref="D98:H98"/>
    <mergeCell ref="D99:H99"/>
    <mergeCell ref="D95:H95"/>
    <mergeCell ref="J98:AF98"/>
    <mergeCell ref="J97:AF97"/>
    <mergeCell ref="J101:AF101"/>
    <mergeCell ref="J104:AF104"/>
    <mergeCell ref="J96:AF96"/>
    <mergeCell ref="L29:P29"/>
    <mergeCell ref="W29:AE29"/>
    <mergeCell ref="L31:P31"/>
    <mergeCell ref="L32:P32"/>
    <mergeCell ref="W32:AE32"/>
    <mergeCell ref="X35:AB35"/>
    <mergeCell ref="W31:AE31"/>
    <mergeCell ref="L33:P33"/>
    <mergeCell ref="AK29:AO29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  <mergeCell ref="W30:AE30"/>
    <mergeCell ref="AK32:AO32"/>
    <mergeCell ref="D105:H105"/>
    <mergeCell ref="J105:AF105"/>
    <mergeCell ref="AG94:AM94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W33:AE33"/>
    <mergeCell ref="AK33:AO33"/>
    <mergeCell ref="AK35:AO35"/>
    <mergeCell ref="AK31:AO31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S89:AT91"/>
    <mergeCell ref="L85:AO85"/>
    <mergeCell ref="AM87:AN87"/>
    <mergeCell ref="AM89:AP89"/>
    <mergeCell ref="AM90:AP90"/>
    <mergeCell ref="AN92:AP92"/>
    <mergeCell ref="AN101:AP101"/>
    <mergeCell ref="AN98:AP98"/>
    <mergeCell ref="AN100:AP100"/>
    <mergeCell ref="AN99:AP99"/>
    <mergeCell ref="AN95:AP95"/>
    <mergeCell ref="AN97:AP97"/>
    <mergeCell ref="AN105:AP105"/>
    <mergeCell ref="AG105:AM105"/>
    <mergeCell ref="AN94:AP94"/>
    <mergeCell ref="AG104:AM104"/>
    <mergeCell ref="AG98:AM98"/>
    <mergeCell ref="AN104:AP104"/>
    <mergeCell ref="AN103:AP103"/>
    <mergeCell ref="AN96:AP96"/>
    <mergeCell ref="AN102:AP102"/>
  </mergeCells>
  <hyperlinks>
    <hyperlink ref="A95" location="'10b - SO 10b - obslužná k...'!C2" display="/"/>
    <hyperlink ref="A96" location="'12b - SO 12 - Gabionová s...'!C2" display="/"/>
    <hyperlink ref="A97" location="'15b - SO 15b - Příkop a v...'!C2" display="/"/>
    <hyperlink ref="A98" location="'38db - SO 38d - Oplocení ...'!C2" display="/"/>
    <hyperlink ref="A99" location="'41b - SO 41b - Terénní úp...'!C2" display="/"/>
    <hyperlink ref="A100" location="'45b - SO 45b - pěší komun...'!C2" display="/"/>
    <hyperlink ref="A101" location="'46b - SO 46b - sadové úpr...'!C2" display="/"/>
    <hyperlink ref="A102" location="'54b - SO 54b - splašková ...'!C2" display="/"/>
    <hyperlink ref="A103" location="'56b - SO 56b - Veřejné os...'!C2" display="/"/>
    <hyperlink ref="A104" location="'57b - SO 57b - Elektrický...'!C2" display="/"/>
    <hyperlink ref="A105" location="'99b - Vedlejší náklady - ...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6"/>
  <sheetViews>
    <sheetView showGridLines="0" topLeftCell="A116" zoomScale="115" zoomScaleNormal="115" workbookViewId="0">
      <selection activeCell="H140" sqref="H14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108</v>
      </c>
    </row>
    <row r="3" spans="1:4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</row>
    <row r="4" spans="1:4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4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4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4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4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30" customHeight="1">
      <c r="A9" s="28"/>
      <c r="B9" s="176"/>
      <c r="C9" s="177"/>
      <c r="D9" s="177"/>
      <c r="E9" s="313" t="s">
        <v>975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176"/>
      <c r="C12" s="177"/>
      <c r="D12" s="175" t="s">
        <v>19</v>
      </c>
      <c r="E12" s="177"/>
      <c r="F12" s="178" t="s">
        <v>28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tr">
        <f>IF('Rekapitulace stavby'!AN10="","",'Rekapitulace stavby'!AN10)</f>
        <v/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176"/>
      <c r="C15" s="177"/>
      <c r="D15" s="177"/>
      <c r="E15" s="178" t="str">
        <f>IF('Rekapitulace stavby'!E11="","",'Rekapitulace stavby'!E11)</f>
        <v>ZOO Dvůr Králové a.s., Štefánikova 1029, D.K.n.L.</v>
      </c>
      <c r="F15" s="177"/>
      <c r="G15" s="177"/>
      <c r="H15" s="177"/>
      <c r="I15" s="175" t="s">
        <v>26</v>
      </c>
      <c r="J15" s="178" t="str">
        <f>IF('Rekapitulace stavby'!AN11="","",'Rekapitulace stavby'!AN11)</f>
        <v/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tr">
        <f>IF('Rekapitulace stavby'!AN16="","",'Rekapitulace stavby'!AN16)</f>
        <v/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tr">
        <f>IF('Rekapitulace stavby'!E17="","",'Rekapitulace stavby'!E17)</f>
        <v>Projektis spol. s r.o., Legionářská 562, D.K.n.L.</v>
      </c>
      <c r="F21" s="177"/>
      <c r="G21" s="177"/>
      <c r="H21" s="177"/>
      <c r="I21" s="175" t="s">
        <v>26</v>
      </c>
      <c r="J21" s="178" t="str">
        <f>IF('Rekapitulace stavby'!AN17="","",'Rekapitulace stavby'!AN17)</f>
        <v/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tr">
        <f>IF('Rekapitulace stavby'!AN19="","",'Rekapitulace stavby'!AN19)</f>
        <v/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tr">
        <f>IF('Rekapitulace stavby'!E20="","",'Rekapitulace stavby'!E20)</f>
        <v>ing. V. Švehla</v>
      </c>
      <c r="F24" s="177"/>
      <c r="G24" s="177"/>
      <c r="H24" s="177"/>
      <c r="I24" s="175" t="s">
        <v>26</v>
      </c>
      <c r="J24" s="178" t="str">
        <f>IF('Rekapitulace stavby'!AN20="","",'Rekapitulace stavby'!AN20)</f>
        <v/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ROUND(J134,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ROUND((SUM(BE134:BE205)),  0)</f>
        <v>0</v>
      </c>
      <c r="G33" s="177"/>
      <c r="H33" s="177"/>
      <c r="I33" s="188">
        <v>0.21</v>
      </c>
      <c r="J33" s="187">
        <f>ROUND(((SUM(BE134:BE205))*I33),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ROUND((SUM(BF134:BF205)),  0)</f>
        <v>0</v>
      </c>
      <c r="G34" s="177"/>
      <c r="H34" s="177"/>
      <c r="I34" s="188">
        <v>0.15</v>
      </c>
      <c r="J34" s="187">
        <f>ROUND(((SUM(BF134:BF205))*I34),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ROUND((SUM(BG134:BG205)),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ROUND((SUM(BH134:BH205)),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ROUND((SUM(BI134:BI205)),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56b - SO 56b - Veřejné osvětlení -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 xml:space="preserve"> 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J134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2:12" s="9" customFormat="1" ht="24.95" customHeight="1">
      <c r="B97" s="213"/>
      <c r="C97" s="214"/>
      <c r="D97" s="215" t="s">
        <v>976</v>
      </c>
      <c r="E97" s="216"/>
      <c r="F97" s="216"/>
      <c r="G97" s="216"/>
      <c r="H97" s="216"/>
      <c r="I97" s="216"/>
      <c r="J97" s="217">
        <f>J135</f>
        <v>0</v>
      </c>
      <c r="K97" s="214"/>
      <c r="L97" s="92"/>
    </row>
    <row r="98" spans="2:12" s="10" customFormat="1" ht="19.899999999999999" customHeight="1">
      <c r="B98" s="218"/>
      <c r="C98" s="219"/>
      <c r="D98" s="220" t="s">
        <v>977</v>
      </c>
      <c r="E98" s="221"/>
      <c r="F98" s="221"/>
      <c r="G98" s="221"/>
      <c r="H98" s="221"/>
      <c r="I98" s="221"/>
      <c r="J98" s="222">
        <f>J136</f>
        <v>0</v>
      </c>
      <c r="K98" s="219"/>
      <c r="L98" s="93"/>
    </row>
    <row r="99" spans="2:12" s="10" customFormat="1" ht="19.899999999999999" customHeight="1">
      <c r="B99" s="218"/>
      <c r="C99" s="219"/>
      <c r="D99" s="220" t="s">
        <v>978</v>
      </c>
      <c r="E99" s="221"/>
      <c r="F99" s="221"/>
      <c r="G99" s="221"/>
      <c r="H99" s="221"/>
      <c r="I99" s="221"/>
      <c r="J99" s="222">
        <f>J148</f>
        <v>0</v>
      </c>
      <c r="K99" s="219"/>
      <c r="L99" s="93"/>
    </row>
    <row r="100" spans="2:12" s="10" customFormat="1" ht="19.899999999999999" customHeight="1">
      <c r="B100" s="218"/>
      <c r="C100" s="219"/>
      <c r="D100" s="220" t="s">
        <v>979</v>
      </c>
      <c r="E100" s="221"/>
      <c r="F100" s="221"/>
      <c r="G100" s="221"/>
      <c r="H100" s="221"/>
      <c r="I100" s="221"/>
      <c r="J100" s="222">
        <f>J150</f>
        <v>0</v>
      </c>
      <c r="K100" s="219"/>
      <c r="L100" s="93"/>
    </row>
    <row r="101" spans="2:12" s="10" customFormat="1" ht="19.899999999999999" customHeight="1">
      <c r="B101" s="218"/>
      <c r="C101" s="219"/>
      <c r="D101" s="220" t="s">
        <v>980</v>
      </c>
      <c r="E101" s="221"/>
      <c r="F101" s="221"/>
      <c r="G101" s="221"/>
      <c r="H101" s="221"/>
      <c r="I101" s="221"/>
      <c r="J101" s="222">
        <f>J152</f>
        <v>0</v>
      </c>
      <c r="K101" s="219"/>
      <c r="L101" s="93"/>
    </row>
    <row r="102" spans="2:12" s="10" customFormat="1" ht="14.85" customHeight="1">
      <c r="B102" s="218"/>
      <c r="C102" s="219"/>
      <c r="D102" s="220" t="s">
        <v>981</v>
      </c>
      <c r="E102" s="221"/>
      <c r="F102" s="221"/>
      <c r="G102" s="221"/>
      <c r="H102" s="221"/>
      <c r="I102" s="221"/>
      <c r="J102" s="222">
        <f>J153</f>
        <v>0</v>
      </c>
      <c r="K102" s="219"/>
      <c r="L102" s="93"/>
    </row>
    <row r="103" spans="2:12" s="10" customFormat="1" ht="14.85" customHeight="1">
      <c r="B103" s="218"/>
      <c r="C103" s="219"/>
      <c r="D103" s="220" t="s">
        <v>982</v>
      </c>
      <c r="E103" s="221"/>
      <c r="F103" s="221"/>
      <c r="G103" s="221"/>
      <c r="H103" s="221"/>
      <c r="I103" s="221"/>
      <c r="J103" s="222">
        <f>J159</f>
        <v>0</v>
      </c>
      <c r="K103" s="219"/>
      <c r="L103" s="93"/>
    </row>
    <row r="104" spans="2:12" s="10" customFormat="1" ht="14.85" customHeight="1">
      <c r="B104" s="218"/>
      <c r="C104" s="219"/>
      <c r="D104" s="220" t="s">
        <v>983</v>
      </c>
      <c r="E104" s="221"/>
      <c r="F104" s="221"/>
      <c r="G104" s="221"/>
      <c r="H104" s="221"/>
      <c r="I104" s="221"/>
      <c r="J104" s="222">
        <f>J164</f>
        <v>0</v>
      </c>
      <c r="K104" s="219"/>
      <c r="L104" s="93"/>
    </row>
    <row r="105" spans="2:12" s="10" customFormat="1" ht="19.899999999999999" customHeight="1">
      <c r="B105" s="218"/>
      <c r="C105" s="219"/>
      <c r="D105" s="220" t="s">
        <v>984</v>
      </c>
      <c r="E105" s="221"/>
      <c r="F105" s="221"/>
      <c r="G105" s="221"/>
      <c r="H105" s="221"/>
      <c r="I105" s="221"/>
      <c r="J105" s="222">
        <f>J166</f>
        <v>0</v>
      </c>
      <c r="K105" s="219"/>
      <c r="L105" s="93"/>
    </row>
    <row r="106" spans="2:12" s="10" customFormat="1" ht="19.899999999999999" customHeight="1">
      <c r="B106" s="218"/>
      <c r="C106" s="219"/>
      <c r="D106" s="220" t="s">
        <v>985</v>
      </c>
      <c r="E106" s="221"/>
      <c r="F106" s="221"/>
      <c r="G106" s="221"/>
      <c r="H106" s="221"/>
      <c r="I106" s="221"/>
      <c r="J106" s="222">
        <f>J168</f>
        <v>0</v>
      </c>
      <c r="K106" s="219"/>
      <c r="L106" s="93"/>
    </row>
    <row r="107" spans="2:12" s="10" customFormat="1" ht="19.899999999999999" customHeight="1">
      <c r="B107" s="218"/>
      <c r="C107" s="219"/>
      <c r="D107" s="220" t="s">
        <v>986</v>
      </c>
      <c r="E107" s="221"/>
      <c r="F107" s="221"/>
      <c r="G107" s="221"/>
      <c r="H107" s="221"/>
      <c r="I107" s="221"/>
      <c r="J107" s="222">
        <f>J170</f>
        <v>0</v>
      </c>
      <c r="K107" s="219"/>
      <c r="L107" s="93"/>
    </row>
    <row r="108" spans="2:12" s="10" customFormat="1" ht="14.85" customHeight="1">
      <c r="B108" s="218"/>
      <c r="C108" s="219"/>
      <c r="D108" s="220" t="s">
        <v>981</v>
      </c>
      <c r="E108" s="221"/>
      <c r="F108" s="221"/>
      <c r="G108" s="221"/>
      <c r="H108" s="221"/>
      <c r="I108" s="221"/>
      <c r="J108" s="222">
        <f>J171</f>
        <v>0</v>
      </c>
      <c r="K108" s="219"/>
      <c r="L108" s="93"/>
    </row>
    <row r="109" spans="2:12" s="10" customFormat="1" ht="14.85" customHeight="1">
      <c r="B109" s="218"/>
      <c r="C109" s="219"/>
      <c r="D109" s="220" t="s">
        <v>982</v>
      </c>
      <c r="E109" s="221"/>
      <c r="F109" s="221"/>
      <c r="G109" s="221"/>
      <c r="H109" s="221"/>
      <c r="I109" s="221"/>
      <c r="J109" s="222">
        <f>J177</f>
        <v>0</v>
      </c>
      <c r="K109" s="219"/>
      <c r="L109" s="93"/>
    </row>
    <row r="110" spans="2:12" s="10" customFormat="1" ht="14.85" customHeight="1">
      <c r="B110" s="218"/>
      <c r="C110" s="219"/>
      <c r="D110" s="220" t="s">
        <v>983</v>
      </c>
      <c r="E110" s="221"/>
      <c r="F110" s="221"/>
      <c r="G110" s="221"/>
      <c r="H110" s="221"/>
      <c r="I110" s="221"/>
      <c r="J110" s="222">
        <f>J183</f>
        <v>0</v>
      </c>
      <c r="K110" s="219"/>
      <c r="L110" s="93"/>
    </row>
    <row r="111" spans="2:12" s="10" customFormat="1" ht="19.899999999999999" customHeight="1">
      <c r="B111" s="218"/>
      <c r="C111" s="219"/>
      <c r="D111" s="220" t="s">
        <v>987</v>
      </c>
      <c r="E111" s="221"/>
      <c r="F111" s="221"/>
      <c r="G111" s="221"/>
      <c r="H111" s="221"/>
      <c r="I111" s="221"/>
      <c r="J111" s="222">
        <f>J185</f>
        <v>0</v>
      </c>
      <c r="K111" s="219"/>
      <c r="L111" s="93"/>
    </row>
    <row r="112" spans="2:12" s="10" customFormat="1" ht="19.899999999999999" customHeight="1">
      <c r="B112" s="218"/>
      <c r="C112" s="219"/>
      <c r="D112" s="220" t="s">
        <v>988</v>
      </c>
      <c r="E112" s="221"/>
      <c r="F112" s="221"/>
      <c r="G112" s="221"/>
      <c r="H112" s="221"/>
      <c r="I112" s="221"/>
      <c r="J112" s="222">
        <f>J199</f>
        <v>0</v>
      </c>
      <c r="K112" s="219"/>
      <c r="L112" s="93"/>
    </row>
    <row r="113" spans="1:31" s="10" customFormat="1" ht="19.899999999999999" customHeight="1">
      <c r="B113" s="218"/>
      <c r="C113" s="219"/>
      <c r="D113" s="220" t="s">
        <v>989</v>
      </c>
      <c r="E113" s="221"/>
      <c r="F113" s="221"/>
      <c r="G113" s="221"/>
      <c r="H113" s="221"/>
      <c r="I113" s="221"/>
      <c r="J113" s="222">
        <f>J202</f>
        <v>0</v>
      </c>
      <c r="K113" s="219"/>
      <c r="L113" s="93"/>
    </row>
    <row r="114" spans="1:31" s="10" customFormat="1" ht="19.899999999999999" customHeight="1">
      <c r="B114" s="218"/>
      <c r="C114" s="219"/>
      <c r="D114" s="220" t="s">
        <v>990</v>
      </c>
      <c r="E114" s="221"/>
      <c r="F114" s="221"/>
      <c r="G114" s="221"/>
      <c r="H114" s="221"/>
      <c r="I114" s="221"/>
      <c r="J114" s="222">
        <f>J204</f>
        <v>0</v>
      </c>
      <c r="K114" s="219"/>
      <c r="L114" s="93"/>
    </row>
    <row r="115" spans="1:31" s="2" customFormat="1" ht="21.75" customHeight="1">
      <c r="A115" s="28"/>
      <c r="B115" s="176"/>
      <c r="C115" s="177"/>
      <c r="D115" s="177"/>
      <c r="E115" s="177"/>
      <c r="F115" s="177"/>
      <c r="G115" s="177"/>
      <c r="H115" s="177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6.95" customHeight="1">
      <c r="A116" s="28"/>
      <c r="B116" s="205"/>
      <c r="C116" s="206"/>
      <c r="D116" s="206"/>
      <c r="E116" s="206"/>
      <c r="F116" s="206"/>
      <c r="G116" s="206"/>
      <c r="H116" s="206"/>
      <c r="I116" s="206"/>
      <c r="J116" s="206"/>
      <c r="K116" s="206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>
      <c r="B117" s="87"/>
      <c r="C117" s="87"/>
      <c r="D117" s="87"/>
      <c r="E117" s="87"/>
      <c r="F117" s="87"/>
      <c r="G117" s="87"/>
      <c r="H117" s="87"/>
      <c r="I117" s="87"/>
      <c r="J117" s="87"/>
      <c r="K117" s="87"/>
    </row>
    <row r="118" spans="1:31">
      <c r="B118" s="87"/>
      <c r="C118" s="87"/>
      <c r="D118" s="87"/>
      <c r="E118" s="87"/>
      <c r="F118" s="87"/>
      <c r="G118" s="87"/>
      <c r="H118" s="87"/>
      <c r="I118" s="87"/>
      <c r="J118" s="87"/>
      <c r="K118" s="87"/>
    </row>
    <row r="119" spans="1:31">
      <c r="B119" s="87"/>
      <c r="C119" s="87"/>
      <c r="D119" s="87"/>
      <c r="E119" s="87"/>
      <c r="F119" s="87"/>
      <c r="G119" s="87"/>
      <c r="H119" s="87"/>
      <c r="I119" s="87"/>
      <c r="J119" s="87"/>
      <c r="K119" s="87"/>
    </row>
    <row r="120" spans="1:31" s="2" customFormat="1" ht="6.95" customHeight="1">
      <c r="A120" s="28"/>
      <c r="B120" s="207"/>
      <c r="C120" s="208"/>
      <c r="D120" s="208"/>
      <c r="E120" s="208"/>
      <c r="F120" s="208"/>
      <c r="G120" s="208"/>
      <c r="H120" s="208"/>
      <c r="I120" s="208"/>
      <c r="J120" s="208"/>
      <c r="K120" s="208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24.95" customHeight="1">
      <c r="A121" s="28"/>
      <c r="B121" s="176"/>
      <c r="C121" s="174" t="s">
        <v>135</v>
      </c>
      <c r="D121" s="177"/>
      <c r="E121" s="177"/>
      <c r="F121" s="177"/>
      <c r="G121" s="177"/>
      <c r="H121" s="177"/>
      <c r="I121" s="177"/>
      <c r="J121" s="177"/>
      <c r="K121" s="177"/>
      <c r="L121" s="37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176"/>
      <c r="C122" s="177"/>
      <c r="D122" s="177"/>
      <c r="E122" s="177"/>
      <c r="F122" s="177"/>
      <c r="G122" s="177"/>
      <c r="H122" s="177"/>
      <c r="I122" s="177"/>
      <c r="J122" s="177"/>
      <c r="K122" s="177"/>
      <c r="L122" s="37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176"/>
      <c r="C123" s="175" t="s">
        <v>15</v>
      </c>
      <c r="D123" s="177"/>
      <c r="E123" s="177"/>
      <c r="F123" s="177"/>
      <c r="G123" s="177"/>
      <c r="H123" s="177"/>
      <c r="I123" s="177"/>
      <c r="J123" s="177"/>
      <c r="K123" s="177"/>
      <c r="L123" s="37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26.25" customHeight="1">
      <c r="A124" s="28"/>
      <c r="B124" s="176"/>
      <c r="C124" s="177"/>
      <c r="D124" s="177"/>
      <c r="E124" s="315" t="str">
        <f>E7</f>
        <v>Expozice JZ Afrika, ZOO Dvůr Králové a.s. - Změna B, 3.etapa, 4.část</v>
      </c>
      <c r="F124" s="316"/>
      <c r="G124" s="316"/>
      <c r="H124" s="316"/>
      <c r="I124" s="177"/>
      <c r="J124" s="177"/>
      <c r="K124" s="177"/>
      <c r="L124" s="37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12" customHeight="1">
      <c r="A125" s="28"/>
      <c r="B125" s="176"/>
      <c r="C125" s="175" t="s">
        <v>122</v>
      </c>
      <c r="D125" s="177"/>
      <c r="E125" s="177"/>
      <c r="F125" s="177"/>
      <c r="G125" s="177"/>
      <c r="H125" s="177"/>
      <c r="I125" s="177"/>
      <c r="J125" s="177"/>
      <c r="K125" s="177"/>
      <c r="L125" s="37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30" customHeight="1">
      <c r="A126" s="28"/>
      <c r="B126" s="176"/>
      <c r="C126" s="177"/>
      <c r="D126" s="177"/>
      <c r="E126" s="313" t="str">
        <f>E9</f>
        <v>56b - SO 56b - Veřejné osvětlení - změna B, 3.etapa, 4.část</v>
      </c>
      <c r="F126" s="314"/>
      <c r="G126" s="314"/>
      <c r="H126" s="314"/>
      <c r="I126" s="177"/>
      <c r="J126" s="177"/>
      <c r="K126" s="177"/>
      <c r="L126" s="37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6.95" customHeight="1">
      <c r="A127" s="28"/>
      <c r="B127" s="176"/>
      <c r="C127" s="177"/>
      <c r="D127" s="177"/>
      <c r="E127" s="177"/>
      <c r="F127" s="177"/>
      <c r="G127" s="177"/>
      <c r="H127" s="177"/>
      <c r="I127" s="177"/>
      <c r="J127" s="177"/>
      <c r="K127" s="177"/>
      <c r="L127" s="37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2" customFormat="1" ht="12" customHeight="1">
      <c r="A128" s="28"/>
      <c r="B128" s="176"/>
      <c r="C128" s="175" t="s">
        <v>19</v>
      </c>
      <c r="D128" s="177"/>
      <c r="E128" s="177"/>
      <c r="F128" s="178" t="str">
        <f>F12</f>
        <v xml:space="preserve"> </v>
      </c>
      <c r="G128" s="177"/>
      <c r="H128" s="177"/>
      <c r="I128" s="175" t="s">
        <v>21</v>
      </c>
      <c r="J128" s="179" t="str">
        <f>IF(J12="","",J12)</f>
        <v>15. 8. 2022</v>
      </c>
      <c r="K128" s="177"/>
      <c r="L128" s="37"/>
      <c r="S128" s="28"/>
      <c r="T128" s="28"/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</row>
    <row r="129" spans="1:65" s="2" customFormat="1" ht="6.95" customHeight="1">
      <c r="A129" s="28"/>
      <c r="B129" s="176"/>
      <c r="C129" s="177"/>
      <c r="D129" s="177"/>
      <c r="E129" s="177"/>
      <c r="F129" s="177"/>
      <c r="G129" s="177"/>
      <c r="H129" s="177"/>
      <c r="I129" s="177"/>
      <c r="J129" s="177"/>
      <c r="K129" s="177"/>
      <c r="L129" s="37"/>
      <c r="S129" s="28"/>
      <c r="T129" s="28"/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</row>
    <row r="130" spans="1:65" s="2" customFormat="1" ht="40.15" customHeight="1">
      <c r="A130" s="28"/>
      <c r="B130" s="176"/>
      <c r="C130" s="175" t="s">
        <v>23</v>
      </c>
      <c r="D130" s="177"/>
      <c r="E130" s="177"/>
      <c r="F130" s="178" t="str">
        <f>E15</f>
        <v>ZOO Dvůr Králové a.s., Štefánikova 1029, D.K.n.L.</v>
      </c>
      <c r="G130" s="177"/>
      <c r="H130" s="177"/>
      <c r="I130" s="175" t="s">
        <v>29</v>
      </c>
      <c r="J130" s="209" t="str">
        <f>E21</f>
        <v>Projektis spol. s r.o., Legionářská 562, D.K.n.L.</v>
      </c>
      <c r="K130" s="177"/>
      <c r="L130" s="37"/>
      <c r="S130" s="28"/>
      <c r="T130" s="28"/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</row>
    <row r="131" spans="1:65" s="2" customFormat="1" ht="15.2" customHeight="1">
      <c r="A131" s="28"/>
      <c r="B131" s="176"/>
      <c r="C131" s="175" t="s">
        <v>27</v>
      </c>
      <c r="D131" s="177"/>
      <c r="E131" s="177"/>
      <c r="F131" s="178" t="str">
        <f>IF(E18="","",E18)</f>
        <v xml:space="preserve"> </v>
      </c>
      <c r="G131" s="177"/>
      <c r="H131" s="177"/>
      <c r="I131" s="175" t="s">
        <v>32</v>
      </c>
      <c r="J131" s="209" t="str">
        <f>E24</f>
        <v>ing. V. Švehla</v>
      </c>
      <c r="K131" s="177"/>
      <c r="L131" s="37"/>
      <c r="S131" s="28"/>
      <c r="T131" s="28"/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</row>
    <row r="132" spans="1:65" s="2" customFormat="1" ht="10.35" customHeight="1">
      <c r="A132" s="28"/>
      <c r="B132" s="176"/>
      <c r="C132" s="177"/>
      <c r="D132" s="177"/>
      <c r="E132" s="177"/>
      <c r="F132" s="177"/>
      <c r="G132" s="177"/>
      <c r="H132" s="177"/>
      <c r="I132" s="177"/>
      <c r="J132" s="177"/>
      <c r="K132" s="177"/>
      <c r="L132" s="37"/>
      <c r="S132" s="28"/>
      <c r="T132" s="28"/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</row>
    <row r="133" spans="1:65" s="11" customFormat="1" ht="29.25" customHeight="1">
      <c r="A133" s="94"/>
      <c r="B133" s="223"/>
      <c r="C133" s="224" t="s">
        <v>136</v>
      </c>
      <c r="D133" s="225" t="s">
        <v>60</v>
      </c>
      <c r="E133" s="225" t="s">
        <v>56</v>
      </c>
      <c r="F133" s="225" t="s">
        <v>57</v>
      </c>
      <c r="G133" s="225" t="s">
        <v>137</v>
      </c>
      <c r="H133" s="225" t="s">
        <v>138</v>
      </c>
      <c r="I133" s="225" t="s">
        <v>139</v>
      </c>
      <c r="J133" s="225" t="s">
        <v>126</v>
      </c>
      <c r="K133" s="226" t="s">
        <v>140</v>
      </c>
      <c r="L133" s="99"/>
      <c r="M133" s="57" t="s">
        <v>1</v>
      </c>
      <c r="N133" s="58" t="s">
        <v>39</v>
      </c>
      <c r="O133" s="58" t="s">
        <v>141</v>
      </c>
      <c r="P133" s="58" t="s">
        <v>142</v>
      </c>
      <c r="Q133" s="58" t="s">
        <v>143</v>
      </c>
      <c r="R133" s="58" t="s">
        <v>144</v>
      </c>
      <c r="S133" s="58" t="s">
        <v>145</v>
      </c>
      <c r="T133" s="59" t="s">
        <v>146</v>
      </c>
      <c r="U133" s="94"/>
      <c r="V133" s="94"/>
      <c r="W133" s="94"/>
      <c r="X133" s="94"/>
      <c r="Y133" s="94"/>
      <c r="Z133" s="94"/>
      <c r="AA133" s="94"/>
      <c r="AB133" s="94"/>
      <c r="AC133" s="94"/>
      <c r="AD133" s="94"/>
      <c r="AE133" s="94"/>
    </row>
    <row r="134" spans="1:65" s="2" customFormat="1" ht="22.9" customHeight="1">
      <c r="A134" s="28"/>
      <c r="B134" s="176"/>
      <c r="C134" s="227" t="s">
        <v>147</v>
      </c>
      <c r="D134" s="177"/>
      <c r="E134" s="177"/>
      <c r="F134" s="177"/>
      <c r="G134" s="177"/>
      <c r="H134" s="177"/>
      <c r="I134" s="177"/>
      <c r="J134" s="228">
        <f>BK134</f>
        <v>0</v>
      </c>
      <c r="K134" s="177"/>
      <c r="L134" s="29"/>
      <c r="M134" s="60"/>
      <c r="N134" s="51"/>
      <c r="O134" s="61"/>
      <c r="P134" s="100">
        <f>P135</f>
        <v>0</v>
      </c>
      <c r="Q134" s="61"/>
      <c r="R134" s="100">
        <f>R135</f>
        <v>0</v>
      </c>
      <c r="S134" s="61"/>
      <c r="T134" s="101">
        <f>T135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T134" s="17" t="s">
        <v>74</v>
      </c>
      <c r="AU134" s="17" t="s">
        <v>128</v>
      </c>
      <c r="BK134" s="102">
        <f>BK135</f>
        <v>0</v>
      </c>
    </row>
    <row r="135" spans="1:65" s="12" customFormat="1" ht="25.9" customHeight="1">
      <c r="B135" s="229"/>
      <c r="C135" s="230"/>
      <c r="D135" s="231" t="s">
        <v>74</v>
      </c>
      <c r="E135" s="232" t="s">
        <v>291</v>
      </c>
      <c r="F135" s="232" t="s">
        <v>991</v>
      </c>
      <c r="G135" s="230"/>
      <c r="H135" s="230"/>
      <c r="I135" s="230"/>
      <c r="J135" s="233">
        <f>BK135</f>
        <v>0</v>
      </c>
      <c r="K135" s="230"/>
      <c r="L135" s="103"/>
      <c r="M135" s="105"/>
      <c r="N135" s="106"/>
      <c r="O135" s="106"/>
      <c r="P135" s="107">
        <f>P136+P148+P150+P152+P166+P168+P170+P185+P199+P202+P204</f>
        <v>0</v>
      </c>
      <c r="Q135" s="106"/>
      <c r="R135" s="107">
        <f>R136+R148+R150+R152+R166+R168+R170+R185+R199+R202+R204</f>
        <v>0</v>
      </c>
      <c r="S135" s="106"/>
      <c r="T135" s="108">
        <f>T136+T148+T150+T152+T166+T168+T170+T185+T199+T202+T204</f>
        <v>0</v>
      </c>
      <c r="AR135" s="104" t="s">
        <v>167</v>
      </c>
      <c r="AT135" s="109" t="s">
        <v>74</v>
      </c>
      <c r="AU135" s="109" t="s">
        <v>75</v>
      </c>
      <c r="AY135" s="104" t="s">
        <v>150</v>
      </c>
      <c r="BK135" s="110">
        <f>BK136+BK148+BK150+BK152+BK166+BK168+BK170+BK185+BK199+BK202+BK204</f>
        <v>0</v>
      </c>
    </row>
    <row r="136" spans="1:65" s="12" customFormat="1" ht="22.9" customHeight="1">
      <c r="B136" s="229"/>
      <c r="C136" s="230"/>
      <c r="D136" s="231" t="s">
        <v>74</v>
      </c>
      <c r="E136" s="234" t="s">
        <v>992</v>
      </c>
      <c r="F136" s="234" t="s">
        <v>993</v>
      </c>
      <c r="G136" s="230"/>
      <c r="H136" s="230"/>
      <c r="I136" s="230"/>
      <c r="J136" s="235">
        <f>BK136</f>
        <v>0</v>
      </c>
      <c r="K136" s="230"/>
      <c r="L136" s="103"/>
      <c r="M136" s="105"/>
      <c r="N136" s="106"/>
      <c r="O136" s="106"/>
      <c r="P136" s="107">
        <f>SUM(P137:P147)</f>
        <v>0</v>
      </c>
      <c r="Q136" s="106"/>
      <c r="R136" s="107">
        <f>SUM(R137:R147)</f>
        <v>0</v>
      </c>
      <c r="S136" s="106"/>
      <c r="T136" s="108">
        <f>SUM(T137:T147)</f>
        <v>0</v>
      </c>
      <c r="AR136" s="104" t="s">
        <v>167</v>
      </c>
      <c r="AT136" s="109" t="s">
        <v>74</v>
      </c>
      <c r="AU136" s="109" t="s">
        <v>8</v>
      </c>
      <c r="AY136" s="104" t="s">
        <v>150</v>
      </c>
      <c r="BK136" s="110">
        <f>SUM(BK137:BK147)</f>
        <v>0</v>
      </c>
    </row>
    <row r="137" spans="1:65" s="2" customFormat="1" ht="16.5" customHeight="1">
      <c r="A137" s="28"/>
      <c r="B137" s="176"/>
      <c r="C137" s="253" t="s">
        <v>8</v>
      </c>
      <c r="D137" s="253" t="s">
        <v>291</v>
      </c>
      <c r="E137" s="254" t="s">
        <v>994</v>
      </c>
      <c r="F137" s="255" t="s">
        <v>995</v>
      </c>
      <c r="G137" s="256" t="s">
        <v>996</v>
      </c>
      <c r="H137" s="257">
        <v>1</v>
      </c>
      <c r="I137" s="166"/>
      <c r="J137" s="258">
        <f t="shared" ref="J137:J147" si="0">ROUND(I137*H137,0)</f>
        <v>0</v>
      </c>
      <c r="K137" s="255" t="s">
        <v>1</v>
      </c>
      <c r="L137" s="131"/>
      <c r="M137" s="132" t="s">
        <v>1</v>
      </c>
      <c r="N137" s="133" t="s">
        <v>40</v>
      </c>
      <c r="O137" s="113">
        <v>0</v>
      </c>
      <c r="P137" s="113">
        <f t="shared" ref="P137:P147" si="1">O137*H137</f>
        <v>0</v>
      </c>
      <c r="Q137" s="113">
        <v>0</v>
      </c>
      <c r="R137" s="113">
        <f t="shared" ref="R137:R147" si="2">Q137*H137</f>
        <v>0</v>
      </c>
      <c r="S137" s="113">
        <v>0</v>
      </c>
      <c r="T137" s="114">
        <f t="shared" ref="T137:T147" si="3"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189</v>
      </c>
      <c r="AT137" s="115" t="s">
        <v>291</v>
      </c>
      <c r="AU137" s="115" t="s">
        <v>84</v>
      </c>
      <c r="AY137" s="17" t="s">
        <v>150</v>
      </c>
      <c r="BE137" s="116">
        <f t="shared" ref="BE137:BE147" si="4">IF(N137="základní",J137,0)</f>
        <v>0</v>
      </c>
      <c r="BF137" s="116">
        <f t="shared" ref="BF137:BF147" si="5">IF(N137="snížená",J137,0)</f>
        <v>0</v>
      </c>
      <c r="BG137" s="116">
        <f t="shared" ref="BG137:BG147" si="6">IF(N137="zákl. přenesená",J137,0)</f>
        <v>0</v>
      </c>
      <c r="BH137" s="116">
        <f t="shared" ref="BH137:BH147" si="7">IF(N137="sníž. přenesená",J137,0)</f>
        <v>0</v>
      </c>
      <c r="BI137" s="116">
        <f t="shared" ref="BI137:BI147" si="8">IF(N137="nulová",J137,0)</f>
        <v>0</v>
      </c>
      <c r="BJ137" s="17" t="s">
        <v>8</v>
      </c>
      <c r="BK137" s="116">
        <f t="shared" ref="BK137:BK147" si="9">ROUND(I137*H137,0)</f>
        <v>0</v>
      </c>
      <c r="BL137" s="17" t="s">
        <v>157</v>
      </c>
      <c r="BM137" s="115" t="s">
        <v>997</v>
      </c>
    </row>
    <row r="138" spans="1:65" s="2" customFormat="1" ht="16.5" customHeight="1">
      <c r="A138" s="28"/>
      <c r="B138" s="176"/>
      <c r="C138" s="253" t="s">
        <v>84</v>
      </c>
      <c r="D138" s="253" t="s">
        <v>291</v>
      </c>
      <c r="E138" s="254" t="s">
        <v>998</v>
      </c>
      <c r="F138" s="255" t="s">
        <v>999</v>
      </c>
      <c r="G138" s="256" t="s">
        <v>996</v>
      </c>
      <c r="H138" s="257">
        <v>5</v>
      </c>
      <c r="I138" s="166"/>
      <c r="J138" s="258">
        <f t="shared" si="0"/>
        <v>0</v>
      </c>
      <c r="K138" s="255" t="s">
        <v>1</v>
      </c>
      <c r="L138" s="131"/>
      <c r="M138" s="132" t="s">
        <v>1</v>
      </c>
      <c r="N138" s="133" t="s">
        <v>40</v>
      </c>
      <c r="O138" s="113">
        <v>0</v>
      </c>
      <c r="P138" s="113">
        <f t="shared" si="1"/>
        <v>0</v>
      </c>
      <c r="Q138" s="113">
        <v>0</v>
      </c>
      <c r="R138" s="113">
        <f t="shared" si="2"/>
        <v>0</v>
      </c>
      <c r="S138" s="113">
        <v>0</v>
      </c>
      <c r="T138" s="114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15" t="s">
        <v>189</v>
      </c>
      <c r="AT138" s="115" t="s">
        <v>291</v>
      </c>
      <c r="AU138" s="115" t="s">
        <v>84</v>
      </c>
      <c r="AY138" s="17" t="s">
        <v>150</v>
      </c>
      <c r="BE138" s="116">
        <f t="shared" si="4"/>
        <v>0</v>
      </c>
      <c r="BF138" s="116">
        <f t="shared" si="5"/>
        <v>0</v>
      </c>
      <c r="BG138" s="116">
        <f t="shared" si="6"/>
        <v>0</v>
      </c>
      <c r="BH138" s="116">
        <f t="shared" si="7"/>
        <v>0</v>
      </c>
      <c r="BI138" s="116">
        <f t="shared" si="8"/>
        <v>0</v>
      </c>
      <c r="BJ138" s="17" t="s">
        <v>8</v>
      </c>
      <c r="BK138" s="116">
        <f t="shared" si="9"/>
        <v>0</v>
      </c>
      <c r="BL138" s="17" t="s">
        <v>157</v>
      </c>
      <c r="BM138" s="115" t="s">
        <v>1000</v>
      </c>
    </row>
    <row r="139" spans="1:65" s="2" customFormat="1" ht="16.5" customHeight="1">
      <c r="A139" s="28"/>
      <c r="B139" s="176"/>
      <c r="C139" s="253" t="s">
        <v>167</v>
      </c>
      <c r="D139" s="253" t="s">
        <v>291</v>
      </c>
      <c r="E139" s="254" t="s">
        <v>1001</v>
      </c>
      <c r="F139" s="255" t="s">
        <v>1002</v>
      </c>
      <c r="G139" s="256" t="s">
        <v>525</v>
      </c>
      <c r="H139" s="257">
        <v>0.6</v>
      </c>
      <c r="I139" s="166"/>
      <c r="J139" s="258">
        <f t="shared" si="0"/>
        <v>0</v>
      </c>
      <c r="K139" s="255" t="s">
        <v>1</v>
      </c>
      <c r="L139" s="131"/>
      <c r="M139" s="132" t="s">
        <v>1</v>
      </c>
      <c r="N139" s="133" t="s">
        <v>40</v>
      </c>
      <c r="O139" s="113">
        <v>0</v>
      </c>
      <c r="P139" s="113">
        <f t="shared" si="1"/>
        <v>0</v>
      </c>
      <c r="Q139" s="113">
        <v>0</v>
      </c>
      <c r="R139" s="113">
        <f t="shared" si="2"/>
        <v>0</v>
      </c>
      <c r="S139" s="113">
        <v>0</v>
      </c>
      <c r="T139" s="114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15" t="s">
        <v>189</v>
      </c>
      <c r="AT139" s="115" t="s">
        <v>291</v>
      </c>
      <c r="AU139" s="115" t="s">
        <v>84</v>
      </c>
      <c r="AY139" s="17" t="s">
        <v>150</v>
      </c>
      <c r="BE139" s="116">
        <f t="shared" si="4"/>
        <v>0</v>
      </c>
      <c r="BF139" s="116">
        <f t="shared" si="5"/>
        <v>0</v>
      </c>
      <c r="BG139" s="116">
        <f t="shared" si="6"/>
        <v>0</v>
      </c>
      <c r="BH139" s="116">
        <f t="shared" si="7"/>
        <v>0</v>
      </c>
      <c r="BI139" s="116">
        <f t="shared" si="8"/>
        <v>0</v>
      </c>
      <c r="BJ139" s="17" t="s">
        <v>8</v>
      </c>
      <c r="BK139" s="116">
        <f t="shared" si="9"/>
        <v>0</v>
      </c>
      <c r="BL139" s="17" t="s">
        <v>157</v>
      </c>
      <c r="BM139" s="115" t="s">
        <v>1003</v>
      </c>
    </row>
    <row r="140" spans="1:65" s="2" customFormat="1" ht="16.5" customHeight="1">
      <c r="A140" s="28"/>
      <c r="B140" s="176"/>
      <c r="C140" s="253" t="s">
        <v>157</v>
      </c>
      <c r="D140" s="253" t="s">
        <v>291</v>
      </c>
      <c r="E140" s="254" t="s">
        <v>1004</v>
      </c>
      <c r="F140" s="255" t="s">
        <v>1005</v>
      </c>
      <c r="G140" s="256" t="s">
        <v>525</v>
      </c>
      <c r="H140" s="257">
        <v>10</v>
      </c>
      <c r="I140" s="166"/>
      <c r="J140" s="258">
        <f t="shared" si="0"/>
        <v>0</v>
      </c>
      <c r="K140" s="255" t="s">
        <v>1</v>
      </c>
      <c r="L140" s="131"/>
      <c r="M140" s="132" t="s">
        <v>1</v>
      </c>
      <c r="N140" s="133" t="s">
        <v>40</v>
      </c>
      <c r="O140" s="113">
        <v>0</v>
      </c>
      <c r="P140" s="113">
        <f t="shared" si="1"/>
        <v>0</v>
      </c>
      <c r="Q140" s="113">
        <v>0</v>
      </c>
      <c r="R140" s="113">
        <f t="shared" si="2"/>
        <v>0</v>
      </c>
      <c r="S140" s="113">
        <v>0</v>
      </c>
      <c r="T140" s="114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5" t="s">
        <v>189</v>
      </c>
      <c r="AT140" s="115" t="s">
        <v>291</v>
      </c>
      <c r="AU140" s="115" t="s">
        <v>84</v>
      </c>
      <c r="AY140" s="17" t="s">
        <v>150</v>
      </c>
      <c r="BE140" s="116">
        <f t="shared" si="4"/>
        <v>0</v>
      </c>
      <c r="BF140" s="116">
        <f t="shared" si="5"/>
        <v>0</v>
      </c>
      <c r="BG140" s="116">
        <f t="shared" si="6"/>
        <v>0</v>
      </c>
      <c r="BH140" s="116">
        <f t="shared" si="7"/>
        <v>0</v>
      </c>
      <c r="BI140" s="116">
        <f t="shared" si="8"/>
        <v>0</v>
      </c>
      <c r="BJ140" s="17" t="s">
        <v>8</v>
      </c>
      <c r="BK140" s="116">
        <f t="shared" si="9"/>
        <v>0</v>
      </c>
      <c r="BL140" s="17" t="s">
        <v>157</v>
      </c>
      <c r="BM140" s="115" t="s">
        <v>1006</v>
      </c>
    </row>
    <row r="141" spans="1:65" s="2" customFormat="1" ht="16.5" customHeight="1">
      <c r="A141" s="28"/>
      <c r="B141" s="176"/>
      <c r="C141" s="253" t="s">
        <v>176</v>
      </c>
      <c r="D141" s="253" t="s">
        <v>291</v>
      </c>
      <c r="E141" s="254" t="s">
        <v>1007</v>
      </c>
      <c r="F141" s="255" t="s">
        <v>1008</v>
      </c>
      <c r="G141" s="256" t="s">
        <v>996</v>
      </c>
      <c r="H141" s="257">
        <v>3</v>
      </c>
      <c r="I141" s="166"/>
      <c r="J141" s="258">
        <f t="shared" si="0"/>
        <v>0</v>
      </c>
      <c r="K141" s="255" t="s">
        <v>1</v>
      </c>
      <c r="L141" s="131"/>
      <c r="M141" s="132" t="s">
        <v>1</v>
      </c>
      <c r="N141" s="133" t="s">
        <v>40</v>
      </c>
      <c r="O141" s="113">
        <v>0</v>
      </c>
      <c r="P141" s="113">
        <f t="shared" si="1"/>
        <v>0</v>
      </c>
      <c r="Q141" s="113">
        <v>0</v>
      </c>
      <c r="R141" s="113">
        <f t="shared" si="2"/>
        <v>0</v>
      </c>
      <c r="S141" s="113">
        <v>0</v>
      </c>
      <c r="T141" s="114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15" t="s">
        <v>189</v>
      </c>
      <c r="AT141" s="115" t="s">
        <v>291</v>
      </c>
      <c r="AU141" s="115" t="s">
        <v>84</v>
      </c>
      <c r="AY141" s="17" t="s">
        <v>150</v>
      </c>
      <c r="BE141" s="116">
        <f t="shared" si="4"/>
        <v>0</v>
      </c>
      <c r="BF141" s="116">
        <f t="shared" si="5"/>
        <v>0</v>
      </c>
      <c r="BG141" s="116">
        <f t="shared" si="6"/>
        <v>0</v>
      </c>
      <c r="BH141" s="116">
        <f t="shared" si="7"/>
        <v>0</v>
      </c>
      <c r="BI141" s="116">
        <f t="shared" si="8"/>
        <v>0</v>
      </c>
      <c r="BJ141" s="17" t="s">
        <v>8</v>
      </c>
      <c r="BK141" s="116">
        <f t="shared" si="9"/>
        <v>0</v>
      </c>
      <c r="BL141" s="17" t="s">
        <v>157</v>
      </c>
      <c r="BM141" s="115" t="s">
        <v>1009</v>
      </c>
    </row>
    <row r="142" spans="1:65" s="2" customFormat="1" ht="16.5" customHeight="1">
      <c r="A142" s="28"/>
      <c r="B142" s="176"/>
      <c r="C142" s="253" t="s">
        <v>181</v>
      </c>
      <c r="D142" s="253" t="s">
        <v>291</v>
      </c>
      <c r="E142" s="254" t="s">
        <v>1010</v>
      </c>
      <c r="F142" s="255" t="s">
        <v>1011</v>
      </c>
      <c r="G142" s="256" t="s">
        <v>996</v>
      </c>
      <c r="H142" s="257">
        <v>1</v>
      </c>
      <c r="I142" s="166"/>
      <c r="J142" s="258">
        <f t="shared" si="0"/>
        <v>0</v>
      </c>
      <c r="K142" s="255" t="s">
        <v>1</v>
      </c>
      <c r="L142" s="131"/>
      <c r="M142" s="132" t="s">
        <v>1</v>
      </c>
      <c r="N142" s="133" t="s">
        <v>40</v>
      </c>
      <c r="O142" s="113">
        <v>0</v>
      </c>
      <c r="P142" s="113">
        <f t="shared" si="1"/>
        <v>0</v>
      </c>
      <c r="Q142" s="113">
        <v>0</v>
      </c>
      <c r="R142" s="113">
        <f t="shared" si="2"/>
        <v>0</v>
      </c>
      <c r="S142" s="113">
        <v>0</v>
      </c>
      <c r="T142" s="114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5" t="s">
        <v>189</v>
      </c>
      <c r="AT142" s="115" t="s">
        <v>291</v>
      </c>
      <c r="AU142" s="115" t="s">
        <v>84</v>
      </c>
      <c r="AY142" s="17" t="s">
        <v>150</v>
      </c>
      <c r="BE142" s="116">
        <f t="shared" si="4"/>
        <v>0</v>
      </c>
      <c r="BF142" s="116">
        <f t="shared" si="5"/>
        <v>0</v>
      </c>
      <c r="BG142" s="116">
        <f t="shared" si="6"/>
        <v>0</v>
      </c>
      <c r="BH142" s="116">
        <f t="shared" si="7"/>
        <v>0</v>
      </c>
      <c r="BI142" s="116">
        <f t="shared" si="8"/>
        <v>0</v>
      </c>
      <c r="BJ142" s="17" t="s">
        <v>8</v>
      </c>
      <c r="BK142" s="116">
        <f t="shared" si="9"/>
        <v>0</v>
      </c>
      <c r="BL142" s="17" t="s">
        <v>157</v>
      </c>
      <c r="BM142" s="115" t="s">
        <v>1012</v>
      </c>
    </row>
    <row r="143" spans="1:65" s="2" customFormat="1" ht="16.5" customHeight="1">
      <c r="A143" s="28"/>
      <c r="B143" s="176"/>
      <c r="C143" s="253" t="s">
        <v>185</v>
      </c>
      <c r="D143" s="253" t="s">
        <v>291</v>
      </c>
      <c r="E143" s="254" t="s">
        <v>1013</v>
      </c>
      <c r="F143" s="255" t="s">
        <v>1014</v>
      </c>
      <c r="G143" s="256" t="s">
        <v>996</v>
      </c>
      <c r="H143" s="257">
        <v>1</v>
      </c>
      <c r="I143" s="166"/>
      <c r="J143" s="258">
        <f t="shared" si="0"/>
        <v>0</v>
      </c>
      <c r="K143" s="255" t="s">
        <v>1</v>
      </c>
      <c r="L143" s="131"/>
      <c r="M143" s="132" t="s">
        <v>1</v>
      </c>
      <c r="N143" s="133" t="s">
        <v>40</v>
      </c>
      <c r="O143" s="113">
        <v>0</v>
      </c>
      <c r="P143" s="113">
        <f t="shared" si="1"/>
        <v>0</v>
      </c>
      <c r="Q143" s="113">
        <v>0</v>
      </c>
      <c r="R143" s="113">
        <f t="shared" si="2"/>
        <v>0</v>
      </c>
      <c r="S143" s="113">
        <v>0</v>
      </c>
      <c r="T143" s="114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15" t="s">
        <v>189</v>
      </c>
      <c r="AT143" s="115" t="s">
        <v>291</v>
      </c>
      <c r="AU143" s="115" t="s">
        <v>84</v>
      </c>
      <c r="AY143" s="17" t="s">
        <v>150</v>
      </c>
      <c r="BE143" s="116">
        <f t="shared" si="4"/>
        <v>0</v>
      </c>
      <c r="BF143" s="116">
        <f t="shared" si="5"/>
        <v>0</v>
      </c>
      <c r="BG143" s="116">
        <f t="shared" si="6"/>
        <v>0</v>
      </c>
      <c r="BH143" s="116">
        <f t="shared" si="7"/>
        <v>0</v>
      </c>
      <c r="BI143" s="116">
        <f t="shared" si="8"/>
        <v>0</v>
      </c>
      <c r="BJ143" s="17" t="s">
        <v>8</v>
      </c>
      <c r="BK143" s="116">
        <f t="shared" si="9"/>
        <v>0</v>
      </c>
      <c r="BL143" s="17" t="s">
        <v>157</v>
      </c>
      <c r="BM143" s="115" t="s">
        <v>1015</v>
      </c>
    </row>
    <row r="144" spans="1:65" s="2" customFormat="1" ht="16.5" customHeight="1">
      <c r="A144" s="28"/>
      <c r="B144" s="176"/>
      <c r="C144" s="253" t="s">
        <v>189</v>
      </c>
      <c r="D144" s="253" t="s">
        <v>291</v>
      </c>
      <c r="E144" s="254" t="s">
        <v>1016</v>
      </c>
      <c r="F144" s="255" t="s">
        <v>1017</v>
      </c>
      <c r="G144" s="256" t="s">
        <v>996</v>
      </c>
      <c r="H144" s="257">
        <v>1</v>
      </c>
      <c r="I144" s="166"/>
      <c r="J144" s="258">
        <f t="shared" si="0"/>
        <v>0</v>
      </c>
      <c r="K144" s="255" t="s">
        <v>1</v>
      </c>
      <c r="L144" s="131"/>
      <c r="M144" s="132" t="s">
        <v>1</v>
      </c>
      <c r="N144" s="133" t="s">
        <v>40</v>
      </c>
      <c r="O144" s="113">
        <v>0</v>
      </c>
      <c r="P144" s="113">
        <f t="shared" si="1"/>
        <v>0</v>
      </c>
      <c r="Q144" s="113">
        <v>0</v>
      </c>
      <c r="R144" s="113">
        <f t="shared" si="2"/>
        <v>0</v>
      </c>
      <c r="S144" s="113">
        <v>0</v>
      </c>
      <c r="T144" s="114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15" t="s">
        <v>189</v>
      </c>
      <c r="AT144" s="115" t="s">
        <v>291</v>
      </c>
      <c r="AU144" s="115" t="s">
        <v>84</v>
      </c>
      <c r="AY144" s="17" t="s">
        <v>150</v>
      </c>
      <c r="BE144" s="116">
        <f t="shared" si="4"/>
        <v>0</v>
      </c>
      <c r="BF144" s="116">
        <f t="shared" si="5"/>
        <v>0</v>
      </c>
      <c r="BG144" s="116">
        <f t="shared" si="6"/>
        <v>0</v>
      </c>
      <c r="BH144" s="116">
        <f t="shared" si="7"/>
        <v>0</v>
      </c>
      <c r="BI144" s="116">
        <f t="shared" si="8"/>
        <v>0</v>
      </c>
      <c r="BJ144" s="17" t="s">
        <v>8</v>
      </c>
      <c r="BK144" s="116">
        <f t="shared" si="9"/>
        <v>0</v>
      </c>
      <c r="BL144" s="17" t="s">
        <v>157</v>
      </c>
      <c r="BM144" s="115" t="s">
        <v>1018</v>
      </c>
    </row>
    <row r="145" spans="1:65" s="2" customFormat="1" ht="21.75" customHeight="1">
      <c r="A145" s="28"/>
      <c r="B145" s="176"/>
      <c r="C145" s="253" t="s">
        <v>195</v>
      </c>
      <c r="D145" s="253" t="s">
        <v>291</v>
      </c>
      <c r="E145" s="254" t="s">
        <v>1019</v>
      </c>
      <c r="F145" s="255" t="s">
        <v>1020</v>
      </c>
      <c r="G145" s="256" t="s">
        <v>996</v>
      </c>
      <c r="H145" s="257">
        <v>1</v>
      </c>
      <c r="I145" s="166"/>
      <c r="J145" s="258">
        <f t="shared" si="0"/>
        <v>0</v>
      </c>
      <c r="K145" s="255" t="s">
        <v>1</v>
      </c>
      <c r="L145" s="131"/>
      <c r="M145" s="132" t="s">
        <v>1</v>
      </c>
      <c r="N145" s="133" t="s">
        <v>40</v>
      </c>
      <c r="O145" s="113">
        <v>0</v>
      </c>
      <c r="P145" s="113">
        <f t="shared" si="1"/>
        <v>0</v>
      </c>
      <c r="Q145" s="113">
        <v>0</v>
      </c>
      <c r="R145" s="113">
        <f t="shared" si="2"/>
        <v>0</v>
      </c>
      <c r="S145" s="113">
        <v>0</v>
      </c>
      <c r="T145" s="114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189</v>
      </c>
      <c r="AT145" s="115" t="s">
        <v>291</v>
      </c>
      <c r="AU145" s="115" t="s">
        <v>84</v>
      </c>
      <c r="AY145" s="17" t="s">
        <v>150</v>
      </c>
      <c r="BE145" s="116">
        <f t="shared" si="4"/>
        <v>0</v>
      </c>
      <c r="BF145" s="116">
        <f t="shared" si="5"/>
        <v>0</v>
      </c>
      <c r="BG145" s="116">
        <f t="shared" si="6"/>
        <v>0</v>
      </c>
      <c r="BH145" s="116">
        <f t="shared" si="7"/>
        <v>0</v>
      </c>
      <c r="BI145" s="116">
        <f t="shared" si="8"/>
        <v>0</v>
      </c>
      <c r="BJ145" s="17" t="s">
        <v>8</v>
      </c>
      <c r="BK145" s="116">
        <f t="shared" si="9"/>
        <v>0</v>
      </c>
      <c r="BL145" s="17" t="s">
        <v>157</v>
      </c>
      <c r="BM145" s="115" t="s">
        <v>1021</v>
      </c>
    </row>
    <row r="146" spans="1:65" s="2" customFormat="1" ht="16.5" customHeight="1">
      <c r="A146" s="28"/>
      <c r="B146" s="176"/>
      <c r="C146" s="253" t="s">
        <v>202</v>
      </c>
      <c r="D146" s="253" t="s">
        <v>291</v>
      </c>
      <c r="E146" s="254" t="s">
        <v>1022</v>
      </c>
      <c r="F146" s="255" t="s">
        <v>1023</v>
      </c>
      <c r="G146" s="256" t="s">
        <v>1024</v>
      </c>
      <c r="H146" s="257">
        <v>1</v>
      </c>
      <c r="I146" s="166"/>
      <c r="J146" s="258">
        <f t="shared" si="0"/>
        <v>0</v>
      </c>
      <c r="K146" s="255" t="s">
        <v>1</v>
      </c>
      <c r="L146" s="131"/>
      <c r="M146" s="132" t="s">
        <v>1</v>
      </c>
      <c r="N146" s="133" t="s">
        <v>40</v>
      </c>
      <c r="O146" s="113">
        <v>0</v>
      </c>
      <c r="P146" s="113">
        <f t="shared" si="1"/>
        <v>0</v>
      </c>
      <c r="Q146" s="113">
        <v>0</v>
      </c>
      <c r="R146" s="113">
        <f t="shared" si="2"/>
        <v>0</v>
      </c>
      <c r="S146" s="113">
        <v>0</v>
      </c>
      <c r="T146" s="114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15" t="s">
        <v>189</v>
      </c>
      <c r="AT146" s="115" t="s">
        <v>291</v>
      </c>
      <c r="AU146" s="115" t="s">
        <v>84</v>
      </c>
      <c r="AY146" s="17" t="s">
        <v>150</v>
      </c>
      <c r="BE146" s="116">
        <f t="shared" si="4"/>
        <v>0</v>
      </c>
      <c r="BF146" s="116">
        <f t="shared" si="5"/>
        <v>0</v>
      </c>
      <c r="BG146" s="116">
        <f t="shared" si="6"/>
        <v>0</v>
      </c>
      <c r="BH146" s="116">
        <f t="shared" si="7"/>
        <v>0</v>
      </c>
      <c r="BI146" s="116">
        <f t="shared" si="8"/>
        <v>0</v>
      </c>
      <c r="BJ146" s="17" t="s">
        <v>8</v>
      </c>
      <c r="BK146" s="116">
        <f t="shared" si="9"/>
        <v>0</v>
      </c>
      <c r="BL146" s="17" t="s">
        <v>157</v>
      </c>
      <c r="BM146" s="115" t="s">
        <v>1025</v>
      </c>
    </row>
    <row r="147" spans="1:65" s="2" customFormat="1" ht="16.5" customHeight="1">
      <c r="A147" s="28"/>
      <c r="B147" s="176"/>
      <c r="C147" s="253" t="s">
        <v>207</v>
      </c>
      <c r="D147" s="253" t="s">
        <v>291</v>
      </c>
      <c r="E147" s="254" t="s">
        <v>1026</v>
      </c>
      <c r="F147" s="255" t="s">
        <v>1027</v>
      </c>
      <c r="G147" s="256" t="s">
        <v>1028</v>
      </c>
      <c r="H147" s="257">
        <v>3.75</v>
      </c>
      <c r="I147" s="166"/>
      <c r="J147" s="258">
        <f t="shared" si="0"/>
        <v>0</v>
      </c>
      <c r="K147" s="255" t="s">
        <v>1</v>
      </c>
      <c r="L147" s="131"/>
      <c r="M147" s="132" t="s">
        <v>1</v>
      </c>
      <c r="N147" s="133" t="s">
        <v>40</v>
      </c>
      <c r="O147" s="113">
        <v>0</v>
      </c>
      <c r="P147" s="113">
        <f t="shared" si="1"/>
        <v>0</v>
      </c>
      <c r="Q147" s="113">
        <v>0</v>
      </c>
      <c r="R147" s="113">
        <f t="shared" si="2"/>
        <v>0</v>
      </c>
      <c r="S147" s="113">
        <v>0</v>
      </c>
      <c r="T147" s="114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189</v>
      </c>
      <c r="AT147" s="115" t="s">
        <v>291</v>
      </c>
      <c r="AU147" s="115" t="s">
        <v>84</v>
      </c>
      <c r="AY147" s="17" t="s">
        <v>150</v>
      </c>
      <c r="BE147" s="116">
        <f t="shared" si="4"/>
        <v>0</v>
      </c>
      <c r="BF147" s="116">
        <f t="shared" si="5"/>
        <v>0</v>
      </c>
      <c r="BG147" s="116">
        <f t="shared" si="6"/>
        <v>0</v>
      </c>
      <c r="BH147" s="116">
        <f t="shared" si="7"/>
        <v>0</v>
      </c>
      <c r="BI147" s="116">
        <f t="shared" si="8"/>
        <v>0</v>
      </c>
      <c r="BJ147" s="17" t="s">
        <v>8</v>
      </c>
      <c r="BK147" s="116">
        <f t="shared" si="9"/>
        <v>0</v>
      </c>
      <c r="BL147" s="17" t="s">
        <v>157</v>
      </c>
      <c r="BM147" s="115" t="s">
        <v>1029</v>
      </c>
    </row>
    <row r="148" spans="1:65" s="12" customFormat="1" ht="22.9" customHeight="1">
      <c r="B148" s="229"/>
      <c r="C148" s="230"/>
      <c r="D148" s="231" t="s">
        <v>74</v>
      </c>
      <c r="E148" s="234" t="s">
        <v>1030</v>
      </c>
      <c r="F148" s="234" t="s">
        <v>1031</v>
      </c>
      <c r="G148" s="230"/>
      <c r="H148" s="230"/>
      <c r="I148" s="230"/>
      <c r="J148" s="235">
        <f>BK148</f>
        <v>0</v>
      </c>
      <c r="K148" s="230"/>
      <c r="L148" s="103"/>
      <c r="M148" s="105"/>
      <c r="N148" s="106"/>
      <c r="O148" s="106"/>
      <c r="P148" s="107">
        <f>P149</f>
        <v>0</v>
      </c>
      <c r="Q148" s="106"/>
      <c r="R148" s="107">
        <f>R149</f>
        <v>0</v>
      </c>
      <c r="S148" s="106"/>
      <c r="T148" s="108">
        <f>T149</f>
        <v>0</v>
      </c>
      <c r="AR148" s="104" t="s">
        <v>167</v>
      </c>
      <c r="AT148" s="109" t="s">
        <v>74</v>
      </c>
      <c r="AU148" s="109" t="s">
        <v>8</v>
      </c>
      <c r="AY148" s="104" t="s">
        <v>150</v>
      </c>
      <c r="BK148" s="110">
        <f>BK149</f>
        <v>0</v>
      </c>
    </row>
    <row r="149" spans="1:65" s="2" customFormat="1" ht="16.5" customHeight="1">
      <c r="A149" s="28"/>
      <c r="B149" s="176"/>
      <c r="C149" s="253" t="s">
        <v>211</v>
      </c>
      <c r="D149" s="253" t="s">
        <v>291</v>
      </c>
      <c r="E149" s="254" t="s">
        <v>1032</v>
      </c>
      <c r="F149" s="255" t="s">
        <v>1031</v>
      </c>
      <c r="G149" s="256" t="s">
        <v>1024</v>
      </c>
      <c r="H149" s="257">
        <v>1</v>
      </c>
      <c r="I149" s="166"/>
      <c r="J149" s="258">
        <f>ROUND(I149*H149,0)</f>
        <v>0</v>
      </c>
      <c r="K149" s="255" t="s">
        <v>1</v>
      </c>
      <c r="L149" s="131"/>
      <c r="M149" s="132" t="s">
        <v>1</v>
      </c>
      <c r="N149" s="133" t="s">
        <v>40</v>
      </c>
      <c r="O149" s="113">
        <v>0</v>
      </c>
      <c r="P149" s="113">
        <f>O149*H149</f>
        <v>0</v>
      </c>
      <c r="Q149" s="113">
        <v>0</v>
      </c>
      <c r="R149" s="113">
        <f>Q149*H149</f>
        <v>0</v>
      </c>
      <c r="S149" s="113">
        <v>0</v>
      </c>
      <c r="T149" s="11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15" t="s">
        <v>1033</v>
      </c>
      <c r="AT149" s="115" t="s">
        <v>291</v>
      </c>
      <c r="AU149" s="115" t="s">
        <v>84</v>
      </c>
      <c r="AY149" s="17" t="s">
        <v>150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7" t="s">
        <v>8</v>
      </c>
      <c r="BK149" s="116">
        <f>ROUND(I149*H149,0)</f>
        <v>0</v>
      </c>
      <c r="BL149" s="17" t="s">
        <v>608</v>
      </c>
      <c r="BM149" s="115" t="s">
        <v>1034</v>
      </c>
    </row>
    <row r="150" spans="1:65" s="12" customFormat="1" ht="22.9" customHeight="1">
      <c r="B150" s="229"/>
      <c r="C150" s="230"/>
      <c r="D150" s="231" t="s">
        <v>74</v>
      </c>
      <c r="E150" s="234" t="s">
        <v>1035</v>
      </c>
      <c r="F150" s="234" t="s">
        <v>1036</v>
      </c>
      <c r="G150" s="230"/>
      <c r="H150" s="230"/>
      <c r="I150" s="230"/>
      <c r="J150" s="235">
        <f>BK150</f>
        <v>0</v>
      </c>
      <c r="K150" s="230"/>
      <c r="L150" s="103"/>
      <c r="M150" s="105"/>
      <c r="N150" s="106"/>
      <c r="O150" s="106"/>
      <c r="P150" s="107">
        <f>P151</f>
        <v>0</v>
      </c>
      <c r="Q150" s="106"/>
      <c r="R150" s="107">
        <f>R151</f>
        <v>0</v>
      </c>
      <c r="S150" s="106"/>
      <c r="T150" s="108">
        <f>T151</f>
        <v>0</v>
      </c>
      <c r="AR150" s="104" t="s">
        <v>167</v>
      </c>
      <c r="AT150" s="109" t="s">
        <v>74</v>
      </c>
      <c r="AU150" s="109" t="s">
        <v>8</v>
      </c>
      <c r="AY150" s="104" t="s">
        <v>150</v>
      </c>
      <c r="BK150" s="110">
        <f>BK151</f>
        <v>0</v>
      </c>
    </row>
    <row r="151" spans="1:65" s="2" customFormat="1" ht="16.5" customHeight="1">
      <c r="A151" s="28"/>
      <c r="B151" s="176"/>
      <c r="C151" s="253" t="s">
        <v>217</v>
      </c>
      <c r="D151" s="253" t="s">
        <v>291</v>
      </c>
      <c r="E151" s="254" t="s">
        <v>1037</v>
      </c>
      <c r="F151" s="255" t="s">
        <v>1036</v>
      </c>
      <c r="G151" s="256" t="s">
        <v>1024</v>
      </c>
      <c r="H151" s="257">
        <v>1</v>
      </c>
      <c r="I151" s="166"/>
      <c r="J151" s="258">
        <f>ROUND(I151*H151,0)</f>
        <v>0</v>
      </c>
      <c r="K151" s="255" t="s">
        <v>1</v>
      </c>
      <c r="L151" s="131"/>
      <c r="M151" s="132" t="s">
        <v>1</v>
      </c>
      <c r="N151" s="133" t="s">
        <v>40</v>
      </c>
      <c r="O151" s="113">
        <v>0</v>
      </c>
      <c r="P151" s="113">
        <f>O151*H151</f>
        <v>0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15" t="s">
        <v>1033</v>
      </c>
      <c r="AT151" s="115" t="s">
        <v>291</v>
      </c>
      <c r="AU151" s="115" t="s">
        <v>84</v>
      </c>
      <c r="AY151" s="17" t="s">
        <v>150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7" t="s">
        <v>8</v>
      </c>
      <c r="BK151" s="116">
        <f>ROUND(I151*H151,0)</f>
        <v>0</v>
      </c>
      <c r="BL151" s="17" t="s">
        <v>608</v>
      </c>
      <c r="BM151" s="115" t="s">
        <v>1038</v>
      </c>
    </row>
    <row r="152" spans="1:65" s="12" customFormat="1" ht="22.9" customHeight="1">
      <c r="B152" s="229"/>
      <c r="C152" s="230"/>
      <c r="D152" s="231" t="s">
        <v>74</v>
      </c>
      <c r="E152" s="234" t="s">
        <v>1039</v>
      </c>
      <c r="F152" s="234" t="s">
        <v>1040</v>
      </c>
      <c r="G152" s="230"/>
      <c r="H152" s="230"/>
      <c r="I152" s="230"/>
      <c r="J152" s="235">
        <f>BK152</f>
        <v>0</v>
      </c>
      <c r="K152" s="230"/>
      <c r="L152" s="103"/>
      <c r="M152" s="105"/>
      <c r="N152" s="106"/>
      <c r="O152" s="106"/>
      <c r="P152" s="107">
        <f>P153+P159+P164</f>
        <v>0</v>
      </c>
      <c r="Q152" s="106"/>
      <c r="R152" s="107">
        <f>R153+R159+R164</f>
        <v>0</v>
      </c>
      <c r="S152" s="106"/>
      <c r="T152" s="108">
        <f>T153+T159+T164</f>
        <v>0</v>
      </c>
      <c r="AR152" s="104" t="s">
        <v>167</v>
      </c>
      <c r="AT152" s="109" t="s">
        <v>74</v>
      </c>
      <c r="AU152" s="109" t="s">
        <v>8</v>
      </c>
      <c r="AY152" s="104" t="s">
        <v>150</v>
      </c>
      <c r="BK152" s="110">
        <f>BK153+BK159+BK164</f>
        <v>0</v>
      </c>
    </row>
    <row r="153" spans="1:65" s="12" customFormat="1" ht="20.85" customHeight="1">
      <c r="B153" s="229"/>
      <c r="C153" s="230"/>
      <c r="D153" s="231" t="s">
        <v>74</v>
      </c>
      <c r="E153" s="234" t="s">
        <v>1041</v>
      </c>
      <c r="F153" s="234" t="s">
        <v>1042</v>
      </c>
      <c r="G153" s="230"/>
      <c r="H153" s="230"/>
      <c r="I153" s="230"/>
      <c r="J153" s="235">
        <f>BK153</f>
        <v>0</v>
      </c>
      <c r="K153" s="230"/>
      <c r="L153" s="103"/>
      <c r="M153" s="105"/>
      <c r="N153" s="106"/>
      <c r="O153" s="106"/>
      <c r="P153" s="107">
        <f>SUM(P154:P158)</f>
        <v>0</v>
      </c>
      <c r="Q153" s="106"/>
      <c r="R153" s="107">
        <f>SUM(R154:R158)</f>
        <v>0</v>
      </c>
      <c r="S153" s="106"/>
      <c r="T153" s="108">
        <f>SUM(T154:T158)</f>
        <v>0</v>
      </c>
      <c r="AR153" s="104" t="s">
        <v>8</v>
      </c>
      <c r="AT153" s="109" t="s">
        <v>74</v>
      </c>
      <c r="AU153" s="109" t="s">
        <v>84</v>
      </c>
      <c r="AY153" s="104" t="s">
        <v>150</v>
      </c>
      <c r="BK153" s="110">
        <f>SUM(BK154:BK158)</f>
        <v>0</v>
      </c>
    </row>
    <row r="154" spans="1:65" s="2" customFormat="1" ht="16.5" customHeight="1">
      <c r="A154" s="28"/>
      <c r="B154" s="176"/>
      <c r="C154" s="253" t="s">
        <v>221</v>
      </c>
      <c r="D154" s="253" t="s">
        <v>291</v>
      </c>
      <c r="E154" s="254" t="s">
        <v>1043</v>
      </c>
      <c r="F154" s="255" t="s">
        <v>1044</v>
      </c>
      <c r="G154" s="256" t="s">
        <v>525</v>
      </c>
      <c r="H154" s="257">
        <v>16</v>
      </c>
      <c r="I154" s="166"/>
      <c r="J154" s="258">
        <f>ROUND(I154*H154,0)</f>
        <v>0</v>
      </c>
      <c r="K154" s="255" t="s">
        <v>1</v>
      </c>
      <c r="L154" s="131"/>
      <c r="M154" s="132" t="s">
        <v>1</v>
      </c>
      <c r="N154" s="133" t="s">
        <v>40</v>
      </c>
      <c r="O154" s="113">
        <v>0</v>
      </c>
      <c r="P154" s="113">
        <f>O154*H154</f>
        <v>0</v>
      </c>
      <c r="Q154" s="113">
        <v>0</v>
      </c>
      <c r="R154" s="113">
        <f>Q154*H154</f>
        <v>0</v>
      </c>
      <c r="S154" s="113">
        <v>0</v>
      </c>
      <c r="T154" s="11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15" t="s">
        <v>189</v>
      </c>
      <c r="AT154" s="115" t="s">
        <v>291</v>
      </c>
      <c r="AU154" s="115" t="s">
        <v>167</v>
      </c>
      <c r="AY154" s="17" t="s">
        <v>150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7" t="s">
        <v>8</v>
      </c>
      <c r="BK154" s="116">
        <f>ROUND(I154*H154,0)</f>
        <v>0</v>
      </c>
      <c r="BL154" s="17" t="s">
        <v>157</v>
      </c>
      <c r="BM154" s="115" t="s">
        <v>157</v>
      </c>
    </row>
    <row r="155" spans="1:65" s="2" customFormat="1" ht="16.5" customHeight="1">
      <c r="A155" s="28"/>
      <c r="B155" s="176"/>
      <c r="C155" s="253" t="s">
        <v>9</v>
      </c>
      <c r="D155" s="253" t="s">
        <v>291</v>
      </c>
      <c r="E155" s="254" t="s">
        <v>1045</v>
      </c>
      <c r="F155" s="255" t="s">
        <v>1046</v>
      </c>
      <c r="G155" s="256" t="s">
        <v>525</v>
      </c>
      <c r="H155" s="257">
        <v>20</v>
      </c>
      <c r="I155" s="166"/>
      <c r="J155" s="258">
        <f>ROUND(I155*H155,0)</f>
        <v>0</v>
      </c>
      <c r="K155" s="255" t="s">
        <v>1</v>
      </c>
      <c r="L155" s="131"/>
      <c r="M155" s="132" t="s">
        <v>1</v>
      </c>
      <c r="N155" s="133" t="s">
        <v>40</v>
      </c>
      <c r="O155" s="113">
        <v>0</v>
      </c>
      <c r="P155" s="113">
        <f>O155*H155</f>
        <v>0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5" t="s">
        <v>189</v>
      </c>
      <c r="AT155" s="115" t="s">
        <v>291</v>
      </c>
      <c r="AU155" s="115" t="s">
        <v>167</v>
      </c>
      <c r="AY155" s="17" t="s">
        <v>150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7" t="s">
        <v>8</v>
      </c>
      <c r="BK155" s="116">
        <f>ROUND(I155*H155,0)</f>
        <v>0</v>
      </c>
      <c r="BL155" s="17" t="s">
        <v>157</v>
      </c>
      <c r="BM155" s="115" t="s">
        <v>181</v>
      </c>
    </row>
    <row r="156" spans="1:65" s="2" customFormat="1" ht="16.5" customHeight="1">
      <c r="A156" s="28"/>
      <c r="B156" s="176"/>
      <c r="C156" s="253" t="s">
        <v>230</v>
      </c>
      <c r="D156" s="253" t="s">
        <v>291</v>
      </c>
      <c r="E156" s="254" t="s">
        <v>1047</v>
      </c>
      <c r="F156" s="255" t="s">
        <v>1048</v>
      </c>
      <c r="G156" s="256" t="s">
        <v>525</v>
      </c>
      <c r="H156" s="257">
        <v>180</v>
      </c>
      <c r="I156" s="166"/>
      <c r="J156" s="258">
        <f>ROUND(I156*H156,0)</f>
        <v>0</v>
      </c>
      <c r="K156" s="255" t="s">
        <v>1</v>
      </c>
      <c r="L156" s="131"/>
      <c r="M156" s="132" t="s">
        <v>1</v>
      </c>
      <c r="N156" s="133" t="s">
        <v>40</v>
      </c>
      <c r="O156" s="113">
        <v>0</v>
      </c>
      <c r="P156" s="113">
        <f>O156*H156</f>
        <v>0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15" t="s">
        <v>189</v>
      </c>
      <c r="AT156" s="115" t="s">
        <v>291</v>
      </c>
      <c r="AU156" s="115" t="s">
        <v>167</v>
      </c>
      <c r="AY156" s="17" t="s">
        <v>150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7" t="s">
        <v>8</v>
      </c>
      <c r="BK156" s="116">
        <f>ROUND(I156*H156,0)</f>
        <v>0</v>
      </c>
      <c r="BL156" s="17" t="s">
        <v>157</v>
      </c>
      <c r="BM156" s="115" t="s">
        <v>189</v>
      </c>
    </row>
    <row r="157" spans="1:65" s="2" customFormat="1" ht="16.5" customHeight="1">
      <c r="A157" s="28"/>
      <c r="B157" s="176"/>
      <c r="C157" s="253" t="s">
        <v>235</v>
      </c>
      <c r="D157" s="253" t="s">
        <v>291</v>
      </c>
      <c r="E157" s="254" t="s">
        <v>1049</v>
      </c>
      <c r="F157" s="255" t="s">
        <v>1050</v>
      </c>
      <c r="G157" s="256" t="s">
        <v>996</v>
      </c>
      <c r="H157" s="257">
        <v>4</v>
      </c>
      <c r="I157" s="166"/>
      <c r="J157" s="258">
        <f>ROUND(I157*H157,0)</f>
        <v>0</v>
      </c>
      <c r="K157" s="255" t="s">
        <v>1</v>
      </c>
      <c r="L157" s="131"/>
      <c r="M157" s="132" t="s">
        <v>1</v>
      </c>
      <c r="N157" s="133" t="s">
        <v>40</v>
      </c>
      <c r="O157" s="113">
        <v>0</v>
      </c>
      <c r="P157" s="113">
        <f>O157*H157</f>
        <v>0</v>
      </c>
      <c r="Q157" s="113">
        <v>0</v>
      </c>
      <c r="R157" s="113">
        <f>Q157*H157</f>
        <v>0</v>
      </c>
      <c r="S157" s="113">
        <v>0</v>
      </c>
      <c r="T157" s="114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15" t="s">
        <v>189</v>
      </c>
      <c r="AT157" s="115" t="s">
        <v>291</v>
      </c>
      <c r="AU157" s="115" t="s">
        <v>167</v>
      </c>
      <c r="AY157" s="17" t="s">
        <v>150</v>
      </c>
      <c r="BE157" s="116">
        <f>IF(N157="základní",J157,0)</f>
        <v>0</v>
      </c>
      <c r="BF157" s="116">
        <f>IF(N157="snížená",J157,0)</f>
        <v>0</v>
      </c>
      <c r="BG157" s="116">
        <f>IF(N157="zákl. přenesená",J157,0)</f>
        <v>0</v>
      </c>
      <c r="BH157" s="116">
        <f>IF(N157="sníž. přenesená",J157,0)</f>
        <v>0</v>
      </c>
      <c r="BI157" s="116">
        <f>IF(N157="nulová",J157,0)</f>
        <v>0</v>
      </c>
      <c r="BJ157" s="17" t="s">
        <v>8</v>
      </c>
      <c r="BK157" s="116">
        <f>ROUND(I157*H157,0)</f>
        <v>0</v>
      </c>
      <c r="BL157" s="17" t="s">
        <v>157</v>
      </c>
      <c r="BM157" s="115" t="s">
        <v>202</v>
      </c>
    </row>
    <row r="158" spans="1:65" s="2" customFormat="1" ht="16.5" customHeight="1">
      <c r="A158" s="28"/>
      <c r="B158" s="176"/>
      <c r="C158" s="253" t="s">
        <v>241</v>
      </c>
      <c r="D158" s="253" t="s">
        <v>291</v>
      </c>
      <c r="E158" s="254" t="s">
        <v>1051</v>
      </c>
      <c r="F158" s="255" t="s">
        <v>1052</v>
      </c>
      <c r="G158" s="256" t="s">
        <v>525</v>
      </c>
      <c r="H158" s="257">
        <v>161</v>
      </c>
      <c r="I158" s="166"/>
      <c r="J158" s="258">
        <f>ROUND(I158*H158,0)</f>
        <v>0</v>
      </c>
      <c r="K158" s="255" t="s">
        <v>1</v>
      </c>
      <c r="L158" s="131"/>
      <c r="M158" s="132" t="s">
        <v>1</v>
      </c>
      <c r="N158" s="133" t="s">
        <v>40</v>
      </c>
      <c r="O158" s="113">
        <v>0</v>
      </c>
      <c r="P158" s="113">
        <f>O158*H158</f>
        <v>0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15" t="s">
        <v>189</v>
      </c>
      <c r="AT158" s="115" t="s">
        <v>291</v>
      </c>
      <c r="AU158" s="115" t="s">
        <v>167</v>
      </c>
      <c r="AY158" s="17" t="s">
        <v>150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7" t="s">
        <v>8</v>
      </c>
      <c r="BK158" s="116">
        <f>ROUND(I158*H158,0)</f>
        <v>0</v>
      </c>
      <c r="BL158" s="17" t="s">
        <v>157</v>
      </c>
      <c r="BM158" s="115" t="s">
        <v>211</v>
      </c>
    </row>
    <row r="159" spans="1:65" s="12" customFormat="1" ht="20.85" customHeight="1">
      <c r="B159" s="229"/>
      <c r="C159" s="230"/>
      <c r="D159" s="231" t="s">
        <v>74</v>
      </c>
      <c r="E159" s="234" t="s">
        <v>1053</v>
      </c>
      <c r="F159" s="234" t="s">
        <v>1054</v>
      </c>
      <c r="G159" s="230"/>
      <c r="H159" s="230"/>
      <c r="I159" s="230"/>
      <c r="J159" s="235">
        <f>BK159</f>
        <v>0</v>
      </c>
      <c r="K159" s="230"/>
      <c r="L159" s="103"/>
      <c r="M159" s="105"/>
      <c r="N159" s="106"/>
      <c r="O159" s="106"/>
      <c r="P159" s="107">
        <f>SUM(P160:P163)</f>
        <v>0</v>
      </c>
      <c r="Q159" s="106"/>
      <c r="R159" s="107">
        <f>SUM(R160:R163)</f>
        <v>0</v>
      </c>
      <c r="S159" s="106"/>
      <c r="T159" s="108">
        <f>SUM(T160:T163)</f>
        <v>0</v>
      </c>
      <c r="AR159" s="104" t="s">
        <v>8</v>
      </c>
      <c r="AT159" s="109" t="s">
        <v>74</v>
      </c>
      <c r="AU159" s="109" t="s">
        <v>84</v>
      </c>
      <c r="AY159" s="104" t="s">
        <v>150</v>
      </c>
      <c r="BK159" s="110">
        <f>SUM(BK160:BK163)</f>
        <v>0</v>
      </c>
    </row>
    <row r="160" spans="1:65" s="2" customFormat="1" ht="16.5" customHeight="1">
      <c r="A160" s="28"/>
      <c r="B160" s="176"/>
      <c r="C160" s="253" t="s">
        <v>377</v>
      </c>
      <c r="D160" s="253" t="s">
        <v>291</v>
      </c>
      <c r="E160" s="254" t="s">
        <v>1055</v>
      </c>
      <c r="F160" s="255" t="s">
        <v>1056</v>
      </c>
      <c r="G160" s="256" t="s">
        <v>525</v>
      </c>
      <c r="H160" s="257">
        <v>15</v>
      </c>
      <c r="I160" s="166"/>
      <c r="J160" s="258">
        <f>ROUND(I160*H160,0)</f>
        <v>0</v>
      </c>
      <c r="K160" s="255" t="s">
        <v>1</v>
      </c>
      <c r="L160" s="131"/>
      <c r="M160" s="132" t="s">
        <v>1</v>
      </c>
      <c r="N160" s="133" t="s">
        <v>40</v>
      </c>
      <c r="O160" s="113">
        <v>0</v>
      </c>
      <c r="P160" s="113">
        <f>O160*H160</f>
        <v>0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15" t="s">
        <v>189</v>
      </c>
      <c r="AT160" s="115" t="s">
        <v>291</v>
      </c>
      <c r="AU160" s="115" t="s">
        <v>167</v>
      </c>
      <c r="AY160" s="17" t="s">
        <v>150</v>
      </c>
      <c r="BE160" s="116">
        <f>IF(N160="základní",J160,0)</f>
        <v>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7" t="s">
        <v>8</v>
      </c>
      <c r="BK160" s="116">
        <f>ROUND(I160*H160,0)</f>
        <v>0</v>
      </c>
      <c r="BL160" s="17" t="s">
        <v>157</v>
      </c>
      <c r="BM160" s="115" t="s">
        <v>221</v>
      </c>
    </row>
    <row r="161" spans="1:65" s="2" customFormat="1" ht="16.5" customHeight="1">
      <c r="A161" s="28"/>
      <c r="B161" s="176"/>
      <c r="C161" s="253" t="s">
        <v>382</v>
      </c>
      <c r="D161" s="253" t="s">
        <v>291</v>
      </c>
      <c r="E161" s="254" t="s">
        <v>1057</v>
      </c>
      <c r="F161" s="255" t="s">
        <v>1058</v>
      </c>
      <c r="G161" s="256" t="s">
        <v>525</v>
      </c>
      <c r="H161" s="257">
        <v>22</v>
      </c>
      <c r="I161" s="166"/>
      <c r="J161" s="258">
        <f>ROUND(I161*H161,0)</f>
        <v>0</v>
      </c>
      <c r="K161" s="255" t="s">
        <v>1</v>
      </c>
      <c r="L161" s="131"/>
      <c r="M161" s="132" t="s">
        <v>1</v>
      </c>
      <c r="N161" s="133" t="s">
        <v>40</v>
      </c>
      <c r="O161" s="113">
        <v>0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15" t="s">
        <v>189</v>
      </c>
      <c r="AT161" s="115" t="s">
        <v>291</v>
      </c>
      <c r="AU161" s="115" t="s">
        <v>167</v>
      </c>
      <c r="AY161" s="17" t="s">
        <v>150</v>
      </c>
      <c r="BE161" s="116">
        <f>IF(N161="základní",J161,0)</f>
        <v>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7" t="s">
        <v>8</v>
      </c>
      <c r="BK161" s="116">
        <f>ROUND(I161*H161,0)</f>
        <v>0</v>
      </c>
      <c r="BL161" s="17" t="s">
        <v>157</v>
      </c>
      <c r="BM161" s="115" t="s">
        <v>230</v>
      </c>
    </row>
    <row r="162" spans="1:65" s="2" customFormat="1" ht="16.5" customHeight="1">
      <c r="A162" s="28"/>
      <c r="B162" s="176"/>
      <c r="C162" s="253" t="s">
        <v>7</v>
      </c>
      <c r="D162" s="253" t="s">
        <v>291</v>
      </c>
      <c r="E162" s="254" t="s">
        <v>1059</v>
      </c>
      <c r="F162" s="255" t="s">
        <v>1060</v>
      </c>
      <c r="G162" s="256" t="s">
        <v>525</v>
      </c>
      <c r="H162" s="257">
        <v>197</v>
      </c>
      <c r="I162" s="166"/>
      <c r="J162" s="258">
        <f>ROUND(I162*H162,0)</f>
        <v>0</v>
      </c>
      <c r="K162" s="255" t="s">
        <v>1</v>
      </c>
      <c r="L162" s="131"/>
      <c r="M162" s="132" t="s">
        <v>1</v>
      </c>
      <c r="N162" s="133" t="s">
        <v>40</v>
      </c>
      <c r="O162" s="113">
        <v>0</v>
      </c>
      <c r="P162" s="113">
        <f>O162*H162</f>
        <v>0</v>
      </c>
      <c r="Q162" s="113">
        <v>0</v>
      </c>
      <c r="R162" s="113">
        <f>Q162*H162</f>
        <v>0</v>
      </c>
      <c r="S162" s="113">
        <v>0</v>
      </c>
      <c r="T162" s="114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15" t="s">
        <v>189</v>
      </c>
      <c r="AT162" s="115" t="s">
        <v>291</v>
      </c>
      <c r="AU162" s="115" t="s">
        <v>167</v>
      </c>
      <c r="AY162" s="17" t="s">
        <v>150</v>
      </c>
      <c r="BE162" s="116">
        <f>IF(N162="základní",J162,0)</f>
        <v>0</v>
      </c>
      <c r="BF162" s="116">
        <f>IF(N162="snížená",J162,0)</f>
        <v>0</v>
      </c>
      <c r="BG162" s="116">
        <f>IF(N162="zákl. přenesená",J162,0)</f>
        <v>0</v>
      </c>
      <c r="BH162" s="116">
        <f>IF(N162="sníž. přenesená",J162,0)</f>
        <v>0</v>
      </c>
      <c r="BI162" s="116">
        <f>IF(N162="nulová",J162,0)</f>
        <v>0</v>
      </c>
      <c r="BJ162" s="17" t="s">
        <v>8</v>
      </c>
      <c r="BK162" s="116">
        <f>ROUND(I162*H162,0)</f>
        <v>0</v>
      </c>
      <c r="BL162" s="17" t="s">
        <v>157</v>
      </c>
      <c r="BM162" s="115" t="s">
        <v>241</v>
      </c>
    </row>
    <row r="163" spans="1:65" s="2" customFormat="1" ht="16.5" customHeight="1">
      <c r="A163" s="28"/>
      <c r="B163" s="176"/>
      <c r="C163" s="253" t="s">
        <v>391</v>
      </c>
      <c r="D163" s="253" t="s">
        <v>291</v>
      </c>
      <c r="E163" s="254" t="s">
        <v>1061</v>
      </c>
      <c r="F163" s="255" t="s">
        <v>1062</v>
      </c>
      <c r="G163" s="256" t="s">
        <v>996</v>
      </c>
      <c r="H163" s="257">
        <v>16</v>
      </c>
      <c r="I163" s="166"/>
      <c r="J163" s="258">
        <f>ROUND(I163*H163,0)</f>
        <v>0</v>
      </c>
      <c r="K163" s="255" t="s">
        <v>1</v>
      </c>
      <c r="L163" s="131"/>
      <c r="M163" s="132" t="s">
        <v>1</v>
      </c>
      <c r="N163" s="133" t="s">
        <v>40</v>
      </c>
      <c r="O163" s="113">
        <v>0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15" t="s">
        <v>189</v>
      </c>
      <c r="AT163" s="115" t="s">
        <v>291</v>
      </c>
      <c r="AU163" s="115" t="s">
        <v>167</v>
      </c>
      <c r="AY163" s="17" t="s">
        <v>150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7" t="s">
        <v>8</v>
      </c>
      <c r="BK163" s="116">
        <f>ROUND(I163*H163,0)</f>
        <v>0</v>
      </c>
      <c r="BL163" s="17" t="s">
        <v>157</v>
      </c>
      <c r="BM163" s="115" t="s">
        <v>382</v>
      </c>
    </row>
    <row r="164" spans="1:65" s="12" customFormat="1" ht="20.85" customHeight="1">
      <c r="B164" s="229"/>
      <c r="C164" s="230"/>
      <c r="D164" s="231" t="s">
        <v>74</v>
      </c>
      <c r="E164" s="234" t="s">
        <v>1063</v>
      </c>
      <c r="F164" s="234" t="s">
        <v>1064</v>
      </c>
      <c r="G164" s="230"/>
      <c r="H164" s="230"/>
      <c r="I164" s="230"/>
      <c r="J164" s="235">
        <f>BK164</f>
        <v>0</v>
      </c>
      <c r="K164" s="230"/>
      <c r="L164" s="103"/>
      <c r="M164" s="105"/>
      <c r="N164" s="106"/>
      <c r="O164" s="106"/>
      <c r="P164" s="107">
        <f>P165</f>
        <v>0</v>
      </c>
      <c r="Q164" s="106"/>
      <c r="R164" s="107">
        <f>R165</f>
        <v>0</v>
      </c>
      <c r="S164" s="106"/>
      <c r="T164" s="108">
        <f>T165</f>
        <v>0</v>
      </c>
      <c r="AR164" s="104" t="s">
        <v>8</v>
      </c>
      <c r="AT164" s="109" t="s">
        <v>74</v>
      </c>
      <c r="AU164" s="109" t="s">
        <v>84</v>
      </c>
      <c r="AY164" s="104" t="s">
        <v>150</v>
      </c>
      <c r="BK164" s="110">
        <f>BK165</f>
        <v>0</v>
      </c>
    </row>
    <row r="165" spans="1:65" s="2" customFormat="1" ht="21.75" customHeight="1">
      <c r="A165" s="28"/>
      <c r="B165" s="176"/>
      <c r="C165" s="253" t="s">
        <v>397</v>
      </c>
      <c r="D165" s="253" t="s">
        <v>291</v>
      </c>
      <c r="E165" s="254" t="s">
        <v>1065</v>
      </c>
      <c r="F165" s="255" t="s">
        <v>1066</v>
      </c>
      <c r="G165" s="256" t="s">
        <v>996</v>
      </c>
      <c r="H165" s="257">
        <v>13</v>
      </c>
      <c r="I165" s="166"/>
      <c r="J165" s="258">
        <f>ROUND(I165*H165,0)</f>
        <v>0</v>
      </c>
      <c r="K165" s="255" t="s">
        <v>1</v>
      </c>
      <c r="L165" s="131"/>
      <c r="M165" s="132" t="s">
        <v>1</v>
      </c>
      <c r="N165" s="133" t="s">
        <v>40</v>
      </c>
      <c r="O165" s="113">
        <v>0</v>
      </c>
      <c r="P165" s="113">
        <f>O165*H165</f>
        <v>0</v>
      </c>
      <c r="Q165" s="113">
        <v>0</v>
      </c>
      <c r="R165" s="113">
        <f>Q165*H165</f>
        <v>0</v>
      </c>
      <c r="S165" s="113">
        <v>0</v>
      </c>
      <c r="T165" s="114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15" t="s">
        <v>189</v>
      </c>
      <c r="AT165" s="115" t="s">
        <v>291</v>
      </c>
      <c r="AU165" s="115" t="s">
        <v>167</v>
      </c>
      <c r="AY165" s="17" t="s">
        <v>150</v>
      </c>
      <c r="BE165" s="116">
        <f>IF(N165="základní",J165,0)</f>
        <v>0</v>
      </c>
      <c r="BF165" s="116">
        <f>IF(N165="snížená",J165,0)</f>
        <v>0</v>
      </c>
      <c r="BG165" s="116">
        <f>IF(N165="zákl. přenesená",J165,0)</f>
        <v>0</v>
      </c>
      <c r="BH165" s="116">
        <f>IF(N165="sníž. přenesená",J165,0)</f>
        <v>0</v>
      </c>
      <c r="BI165" s="116">
        <f>IF(N165="nulová",J165,0)</f>
        <v>0</v>
      </c>
      <c r="BJ165" s="17" t="s">
        <v>8</v>
      </c>
      <c r="BK165" s="116">
        <f>ROUND(I165*H165,0)</f>
        <v>0</v>
      </c>
      <c r="BL165" s="17" t="s">
        <v>157</v>
      </c>
      <c r="BM165" s="115" t="s">
        <v>391</v>
      </c>
    </row>
    <row r="166" spans="1:65" s="12" customFormat="1" ht="22.9" customHeight="1">
      <c r="B166" s="229"/>
      <c r="C166" s="230"/>
      <c r="D166" s="231" t="s">
        <v>74</v>
      </c>
      <c r="E166" s="234" t="s">
        <v>1067</v>
      </c>
      <c r="F166" s="234" t="s">
        <v>1068</v>
      </c>
      <c r="G166" s="230"/>
      <c r="H166" s="230"/>
      <c r="I166" s="230"/>
      <c r="J166" s="235">
        <f>BK166</f>
        <v>0</v>
      </c>
      <c r="K166" s="230"/>
      <c r="L166" s="103"/>
      <c r="M166" s="105"/>
      <c r="N166" s="106"/>
      <c r="O166" s="106"/>
      <c r="P166" s="107">
        <f>P167</f>
        <v>0</v>
      </c>
      <c r="Q166" s="106"/>
      <c r="R166" s="107">
        <f>R167</f>
        <v>0</v>
      </c>
      <c r="S166" s="106"/>
      <c r="T166" s="108">
        <f>T167</f>
        <v>0</v>
      </c>
      <c r="AR166" s="104" t="s">
        <v>167</v>
      </c>
      <c r="AT166" s="109" t="s">
        <v>74</v>
      </c>
      <c r="AU166" s="109" t="s">
        <v>8</v>
      </c>
      <c r="AY166" s="104" t="s">
        <v>150</v>
      </c>
      <c r="BK166" s="110">
        <f>BK167</f>
        <v>0</v>
      </c>
    </row>
    <row r="167" spans="1:65" s="2" customFormat="1" ht="16.5" customHeight="1">
      <c r="A167" s="28"/>
      <c r="B167" s="176"/>
      <c r="C167" s="253" t="s">
        <v>402</v>
      </c>
      <c r="D167" s="253" t="s">
        <v>291</v>
      </c>
      <c r="E167" s="254" t="s">
        <v>1069</v>
      </c>
      <c r="F167" s="255" t="s">
        <v>1068</v>
      </c>
      <c r="G167" s="256" t="s">
        <v>1024</v>
      </c>
      <c r="H167" s="257">
        <v>1</v>
      </c>
      <c r="I167" s="166"/>
      <c r="J167" s="258">
        <f>ROUND(I167*H167,0)</f>
        <v>0</v>
      </c>
      <c r="K167" s="255" t="s">
        <v>1</v>
      </c>
      <c r="L167" s="131"/>
      <c r="M167" s="132" t="s">
        <v>1</v>
      </c>
      <c r="N167" s="133" t="s">
        <v>40</v>
      </c>
      <c r="O167" s="113">
        <v>0</v>
      </c>
      <c r="P167" s="113">
        <f>O167*H167</f>
        <v>0</v>
      </c>
      <c r="Q167" s="113">
        <v>0</v>
      </c>
      <c r="R167" s="113">
        <f>Q167*H167</f>
        <v>0</v>
      </c>
      <c r="S167" s="113">
        <v>0</v>
      </c>
      <c r="T167" s="114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15" t="s">
        <v>1033</v>
      </c>
      <c r="AT167" s="115" t="s">
        <v>291</v>
      </c>
      <c r="AU167" s="115" t="s">
        <v>84</v>
      </c>
      <c r="AY167" s="17" t="s">
        <v>150</v>
      </c>
      <c r="BE167" s="116">
        <f>IF(N167="základní",J167,0)</f>
        <v>0</v>
      </c>
      <c r="BF167" s="116">
        <f>IF(N167="snížená",J167,0)</f>
        <v>0</v>
      </c>
      <c r="BG167" s="116">
        <f>IF(N167="zákl. přenesená",J167,0)</f>
        <v>0</v>
      </c>
      <c r="BH167" s="116">
        <f>IF(N167="sníž. přenesená",J167,0)</f>
        <v>0</v>
      </c>
      <c r="BI167" s="116">
        <f>IF(N167="nulová",J167,0)</f>
        <v>0</v>
      </c>
      <c r="BJ167" s="17" t="s">
        <v>8</v>
      </c>
      <c r="BK167" s="116">
        <f>ROUND(I167*H167,0)</f>
        <v>0</v>
      </c>
      <c r="BL167" s="17" t="s">
        <v>608</v>
      </c>
      <c r="BM167" s="115" t="s">
        <v>1070</v>
      </c>
    </row>
    <row r="168" spans="1:65" s="12" customFormat="1" ht="22.9" customHeight="1">
      <c r="B168" s="229"/>
      <c r="C168" s="230"/>
      <c r="D168" s="231" t="s">
        <v>74</v>
      </c>
      <c r="E168" s="234" t="s">
        <v>1071</v>
      </c>
      <c r="F168" s="234" t="s">
        <v>1023</v>
      </c>
      <c r="G168" s="230"/>
      <c r="H168" s="230"/>
      <c r="I168" s="230"/>
      <c r="J168" s="235">
        <f>BK168</f>
        <v>0</v>
      </c>
      <c r="K168" s="230"/>
      <c r="L168" s="103"/>
      <c r="M168" s="105"/>
      <c r="N168" s="106"/>
      <c r="O168" s="106"/>
      <c r="P168" s="107">
        <f>P169</f>
        <v>0</v>
      </c>
      <c r="Q168" s="106"/>
      <c r="R168" s="107">
        <f>R169</f>
        <v>0</v>
      </c>
      <c r="S168" s="106"/>
      <c r="T168" s="108">
        <f>T169</f>
        <v>0</v>
      </c>
      <c r="AR168" s="104" t="s">
        <v>167</v>
      </c>
      <c r="AT168" s="109" t="s">
        <v>74</v>
      </c>
      <c r="AU168" s="109" t="s">
        <v>8</v>
      </c>
      <c r="AY168" s="104" t="s">
        <v>150</v>
      </c>
      <c r="BK168" s="110">
        <f>BK169</f>
        <v>0</v>
      </c>
    </row>
    <row r="169" spans="1:65" s="2" customFormat="1" ht="16.5" customHeight="1">
      <c r="A169" s="28"/>
      <c r="B169" s="176"/>
      <c r="C169" s="253" t="s">
        <v>408</v>
      </c>
      <c r="D169" s="253" t="s">
        <v>291</v>
      </c>
      <c r="E169" s="254" t="s">
        <v>1072</v>
      </c>
      <c r="F169" s="255" t="s">
        <v>1023</v>
      </c>
      <c r="G169" s="256" t="s">
        <v>1024</v>
      </c>
      <c r="H169" s="257">
        <v>1</v>
      </c>
      <c r="I169" s="166"/>
      <c r="J169" s="258">
        <f>ROUND(I169*H169,0)</f>
        <v>0</v>
      </c>
      <c r="K169" s="255" t="s">
        <v>1</v>
      </c>
      <c r="L169" s="131"/>
      <c r="M169" s="132" t="s">
        <v>1</v>
      </c>
      <c r="N169" s="133" t="s">
        <v>40</v>
      </c>
      <c r="O169" s="113">
        <v>0</v>
      </c>
      <c r="P169" s="113">
        <f>O169*H169</f>
        <v>0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15" t="s">
        <v>1033</v>
      </c>
      <c r="AT169" s="115" t="s">
        <v>291</v>
      </c>
      <c r="AU169" s="115" t="s">
        <v>84</v>
      </c>
      <c r="AY169" s="17" t="s">
        <v>150</v>
      </c>
      <c r="BE169" s="116">
        <f>IF(N169="základní",J169,0)</f>
        <v>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7" t="s">
        <v>8</v>
      </c>
      <c r="BK169" s="116">
        <f>ROUND(I169*H169,0)</f>
        <v>0</v>
      </c>
      <c r="BL169" s="17" t="s">
        <v>608</v>
      </c>
      <c r="BM169" s="115" t="s">
        <v>1073</v>
      </c>
    </row>
    <row r="170" spans="1:65" s="12" customFormat="1" ht="22.9" customHeight="1">
      <c r="B170" s="229"/>
      <c r="C170" s="230"/>
      <c r="D170" s="231" t="s">
        <v>74</v>
      </c>
      <c r="E170" s="234" t="s">
        <v>1074</v>
      </c>
      <c r="F170" s="234" t="s">
        <v>1075</v>
      </c>
      <c r="G170" s="230"/>
      <c r="H170" s="230"/>
      <c r="I170" s="230"/>
      <c r="J170" s="235">
        <f>BK170</f>
        <v>0</v>
      </c>
      <c r="K170" s="230"/>
      <c r="L170" s="103"/>
      <c r="M170" s="105"/>
      <c r="N170" s="106"/>
      <c r="O170" s="106"/>
      <c r="P170" s="107">
        <f>P171+P177+P183</f>
        <v>0</v>
      </c>
      <c r="Q170" s="106"/>
      <c r="R170" s="107">
        <f>R171+R177+R183</f>
        <v>0</v>
      </c>
      <c r="S170" s="106"/>
      <c r="T170" s="108">
        <f>T171+T177+T183</f>
        <v>0</v>
      </c>
      <c r="AR170" s="104" t="s">
        <v>167</v>
      </c>
      <c r="AT170" s="109" t="s">
        <v>74</v>
      </c>
      <c r="AU170" s="109" t="s">
        <v>8</v>
      </c>
      <c r="AY170" s="104" t="s">
        <v>150</v>
      </c>
      <c r="BK170" s="110">
        <f>BK171+BK177+BK183</f>
        <v>0</v>
      </c>
    </row>
    <row r="171" spans="1:65" s="12" customFormat="1" ht="20.85" customHeight="1">
      <c r="B171" s="229"/>
      <c r="C171" s="230"/>
      <c r="D171" s="231" t="s">
        <v>74</v>
      </c>
      <c r="E171" s="234" t="s">
        <v>1041</v>
      </c>
      <c r="F171" s="234" t="s">
        <v>1042</v>
      </c>
      <c r="G171" s="230"/>
      <c r="H171" s="230"/>
      <c r="I171" s="230"/>
      <c r="J171" s="235">
        <f>BK171</f>
        <v>0</v>
      </c>
      <c r="K171" s="230"/>
      <c r="L171" s="103"/>
      <c r="M171" s="105"/>
      <c r="N171" s="106"/>
      <c r="O171" s="106"/>
      <c r="P171" s="107">
        <f>SUM(P172:P176)</f>
        <v>0</v>
      </c>
      <c r="Q171" s="106"/>
      <c r="R171" s="107">
        <f>SUM(R172:R176)</f>
        <v>0</v>
      </c>
      <c r="S171" s="106"/>
      <c r="T171" s="108">
        <f>SUM(T172:T176)</f>
        <v>0</v>
      </c>
      <c r="AR171" s="104" t="s">
        <v>8</v>
      </c>
      <c r="AT171" s="109" t="s">
        <v>74</v>
      </c>
      <c r="AU171" s="109" t="s">
        <v>84</v>
      </c>
      <c r="AY171" s="104" t="s">
        <v>150</v>
      </c>
      <c r="BK171" s="110">
        <f>SUM(BK172:BK176)</f>
        <v>0</v>
      </c>
    </row>
    <row r="172" spans="1:65" s="2" customFormat="1" ht="16.5" customHeight="1">
      <c r="A172" s="28"/>
      <c r="B172" s="176"/>
      <c r="C172" s="253" t="s">
        <v>413</v>
      </c>
      <c r="D172" s="253" t="s">
        <v>291</v>
      </c>
      <c r="E172" s="254" t="s">
        <v>1076</v>
      </c>
      <c r="F172" s="255" t="s">
        <v>1044</v>
      </c>
      <c r="G172" s="256" t="s">
        <v>525</v>
      </c>
      <c r="H172" s="257">
        <v>16</v>
      </c>
      <c r="I172" s="166"/>
      <c r="J172" s="258">
        <f>ROUND(I172*H172,0)</f>
        <v>0</v>
      </c>
      <c r="K172" s="255" t="s">
        <v>1</v>
      </c>
      <c r="L172" s="131"/>
      <c r="M172" s="132" t="s">
        <v>1</v>
      </c>
      <c r="N172" s="133" t="s">
        <v>40</v>
      </c>
      <c r="O172" s="113">
        <v>0</v>
      </c>
      <c r="P172" s="113">
        <f>O172*H172</f>
        <v>0</v>
      </c>
      <c r="Q172" s="113">
        <v>0</v>
      </c>
      <c r="R172" s="113">
        <f>Q172*H172</f>
        <v>0</v>
      </c>
      <c r="S172" s="113">
        <v>0</v>
      </c>
      <c r="T172" s="114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15" t="s">
        <v>189</v>
      </c>
      <c r="AT172" s="115" t="s">
        <v>291</v>
      </c>
      <c r="AU172" s="115" t="s">
        <v>167</v>
      </c>
      <c r="AY172" s="17" t="s">
        <v>150</v>
      </c>
      <c r="BE172" s="116">
        <f>IF(N172="základní",J172,0)</f>
        <v>0</v>
      </c>
      <c r="BF172" s="116">
        <f>IF(N172="snížená",J172,0)</f>
        <v>0</v>
      </c>
      <c r="BG172" s="116">
        <f>IF(N172="zákl. přenesená",J172,0)</f>
        <v>0</v>
      </c>
      <c r="BH172" s="116">
        <f>IF(N172="sníž. přenesená",J172,0)</f>
        <v>0</v>
      </c>
      <c r="BI172" s="116">
        <f>IF(N172="nulová",J172,0)</f>
        <v>0</v>
      </c>
      <c r="BJ172" s="17" t="s">
        <v>8</v>
      </c>
      <c r="BK172" s="116">
        <f>ROUND(I172*H172,0)</f>
        <v>0</v>
      </c>
      <c r="BL172" s="17" t="s">
        <v>157</v>
      </c>
      <c r="BM172" s="115" t="s">
        <v>440</v>
      </c>
    </row>
    <row r="173" spans="1:65" s="2" customFormat="1" ht="16.5" customHeight="1">
      <c r="A173" s="28"/>
      <c r="B173" s="176"/>
      <c r="C173" s="253" t="s">
        <v>418</v>
      </c>
      <c r="D173" s="253" t="s">
        <v>291</v>
      </c>
      <c r="E173" s="254" t="s">
        <v>1077</v>
      </c>
      <c r="F173" s="255" t="s">
        <v>1078</v>
      </c>
      <c r="G173" s="256" t="s">
        <v>525</v>
      </c>
      <c r="H173" s="257">
        <v>20</v>
      </c>
      <c r="I173" s="166"/>
      <c r="J173" s="258">
        <f>ROUND(I173*H173,0)</f>
        <v>0</v>
      </c>
      <c r="K173" s="255" t="s">
        <v>1</v>
      </c>
      <c r="L173" s="131"/>
      <c r="M173" s="132" t="s">
        <v>1</v>
      </c>
      <c r="N173" s="133" t="s">
        <v>40</v>
      </c>
      <c r="O173" s="113">
        <v>0</v>
      </c>
      <c r="P173" s="113">
        <f>O173*H173</f>
        <v>0</v>
      </c>
      <c r="Q173" s="113">
        <v>0</v>
      </c>
      <c r="R173" s="113">
        <f>Q173*H173</f>
        <v>0</v>
      </c>
      <c r="S173" s="113">
        <v>0</v>
      </c>
      <c r="T173" s="114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15" t="s">
        <v>189</v>
      </c>
      <c r="AT173" s="115" t="s">
        <v>291</v>
      </c>
      <c r="AU173" s="115" t="s">
        <v>167</v>
      </c>
      <c r="AY173" s="17" t="s">
        <v>150</v>
      </c>
      <c r="BE173" s="116">
        <f>IF(N173="základní",J173,0)</f>
        <v>0</v>
      </c>
      <c r="BF173" s="116">
        <f>IF(N173="snížená",J173,0)</f>
        <v>0</v>
      </c>
      <c r="BG173" s="116">
        <f>IF(N173="zákl. přenesená",J173,0)</f>
        <v>0</v>
      </c>
      <c r="BH173" s="116">
        <f>IF(N173="sníž. přenesená",J173,0)</f>
        <v>0</v>
      </c>
      <c r="BI173" s="116">
        <f>IF(N173="nulová",J173,0)</f>
        <v>0</v>
      </c>
      <c r="BJ173" s="17" t="s">
        <v>8</v>
      </c>
      <c r="BK173" s="116">
        <f>ROUND(I173*H173,0)</f>
        <v>0</v>
      </c>
      <c r="BL173" s="17" t="s">
        <v>157</v>
      </c>
      <c r="BM173" s="115" t="s">
        <v>448</v>
      </c>
    </row>
    <row r="174" spans="1:65" s="2" customFormat="1" ht="16.5" customHeight="1">
      <c r="A174" s="28"/>
      <c r="B174" s="176"/>
      <c r="C174" s="253" t="s">
        <v>423</v>
      </c>
      <c r="D174" s="253" t="s">
        <v>291</v>
      </c>
      <c r="E174" s="254" t="s">
        <v>1079</v>
      </c>
      <c r="F174" s="255" t="s">
        <v>1048</v>
      </c>
      <c r="G174" s="256" t="s">
        <v>525</v>
      </c>
      <c r="H174" s="257">
        <v>180</v>
      </c>
      <c r="I174" s="166"/>
      <c r="J174" s="258">
        <f>ROUND(I174*H174,0)</f>
        <v>0</v>
      </c>
      <c r="K174" s="255" t="s">
        <v>1</v>
      </c>
      <c r="L174" s="131"/>
      <c r="M174" s="132" t="s">
        <v>1</v>
      </c>
      <c r="N174" s="133" t="s">
        <v>40</v>
      </c>
      <c r="O174" s="113">
        <v>0</v>
      </c>
      <c r="P174" s="113">
        <f>O174*H174</f>
        <v>0</v>
      </c>
      <c r="Q174" s="113">
        <v>0</v>
      </c>
      <c r="R174" s="113">
        <f>Q174*H174</f>
        <v>0</v>
      </c>
      <c r="S174" s="113">
        <v>0</v>
      </c>
      <c r="T174" s="114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15" t="s">
        <v>189</v>
      </c>
      <c r="AT174" s="115" t="s">
        <v>291</v>
      </c>
      <c r="AU174" s="115" t="s">
        <v>167</v>
      </c>
      <c r="AY174" s="17" t="s">
        <v>150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7" t="s">
        <v>8</v>
      </c>
      <c r="BK174" s="116">
        <f>ROUND(I174*H174,0)</f>
        <v>0</v>
      </c>
      <c r="BL174" s="17" t="s">
        <v>157</v>
      </c>
      <c r="BM174" s="115" t="s">
        <v>457</v>
      </c>
    </row>
    <row r="175" spans="1:65" s="2" customFormat="1" ht="16.5" customHeight="1">
      <c r="A175" s="28"/>
      <c r="B175" s="176"/>
      <c r="C175" s="253" t="s">
        <v>428</v>
      </c>
      <c r="D175" s="253" t="s">
        <v>291</v>
      </c>
      <c r="E175" s="254" t="s">
        <v>1080</v>
      </c>
      <c r="F175" s="255" t="s">
        <v>1081</v>
      </c>
      <c r="G175" s="256" t="s">
        <v>996</v>
      </c>
      <c r="H175" s="257">
        <v>4</v>
      </c>
      <c r="I175" s="166"/>
      <c r="J175" s="258">
        <f>ROUND(I175*H175,0)</f>
        <v>0</v>
      </c>
      <c r="K175" s="255" t="s">
        <v>1</v>
      </c>
      <c r="L175" s="131"/>
      <c r="M175" s="132" t="s">
        <v>1</v>
      </c>
      <c r="N175" s="133" t="s">
        <v>40</v>
      </c>
      <c r="O175" s="113">
        <v>0</v>
      </c>
      <c r="P175" s="113">
        <f>O175*H175</f>
        <v>0</v>
      </c>
      <c r="Q175" s="113">
        <v>0</v>
      </c>
      <c r="R175" s="113">
        <f>Q175*H175</f>
        <v>0</v>
      </c>
      <c r="S175" s="113">
        <v>0</v>
      </c>
      <c r="T175" s="11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15" t="s">
        <v>189</v>
      </c>
      <c r="AT175" s="115" t="s">
        <v>291</v>
      </c>
      <c r="AU175" s="115" t="s">
        <v>167</v>
      </c>
      <c r="AY175" s="17" t="s">
        <v>150</v>
      </c>
      <c r="BE175" s="116">
        <f>IF(N175="základní",J175,0)</f>
        <v>0</v>
      </c>
      <c r="BF175" s="116">
        <f>IF(N175="snížená",J175,0)</f>
        <v>0</v>
      </c>
      <c r="BG175" s="116">
        <f>IF(N175="zákl. přenesená",J175,0)</f>
        <v>0</v>
      </c>
      <c r="BH175" s="116">
        <f>IF(N175="sníž. přenesená",J175,0)</f>
        <v>0</v>
      </c>
      <c r="BI175" s="116">
        <f>IF(N175="nulová",J175,0)</f>
        <v>0</v>
      </c>
      <c r="BJ175" s="17" t="s">
        <v>8</v>
      </c>
      <c r="BK175" s="116">
        <f>ROUND(I175*H175,0)</f>
        <v>0</v>
      </c>
      <c r="BL175" s="17" t="s">
        <v>157</v>
      </c>
      <c r="BM175" s="115" t="s">
        <v>468</v>
      </c>
    </row>
    <row r="176" spans="1:65" s="2" customFormat="1" ht="16.5" customHeight="1">
      <c r="A176" s="28"/>
      <c r="B176" s="176"/>
      <c r="C176" s="253" t="s">
        <v>432</v>
      </c>
      <c r="D176" s="253" t="s">
        <v>291</v>
      </c>
      <c r="E176" s="254" t="s">
        <v>1082</v>
      </c>
      <c r="F176" s="255" t="s">
        <v>1052</v>
      </c>
      <c r="G176" s="256" t="s">
        <v>525</v>
      </c>
      <c r="H176" s="257">
        <v>161</v>
      </c>
      <c r="I176" s="166"/>
      <c r="J176" s="258">
        <f>ROUND(I176*H176,0)</f>
        <v>0</v>
      </c>
      <c r="K176" s="255" t="s">
        <v>1</v>
      </c>
      <c r="L176" s="131"/>
      <c r="M176" s="132" t="s">
        <v>1</v>
      </c>
      <c r="N176" s="133" t="s">
        <v>40</v>
      </c>
      <c r="O176" s="113">
        <v>0</v>
      </c>
      <c r="P176" s="113">
        <f>O176*H176</f>
        <v>0</v>
      </c>
      <c r="Q176" s="113">
        <v>0</v>
      </c>
      <c r="R176" s="113">
        <f>Q176*H176</f>
        <v>0</v>
      </c>
      <c r="S176" s="113">
        <v>0</v>
      </c>
      <c r="T176" s="114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15" t="s">
        <v>189</v>
      </c>
      <c r="AT176" s="115" t="s">
        <v>291</v>
      </c>
      <c r="AU176" s="115" t="s">
        <v>167</v>
      </c>
      <c r="AY176" s="17" t="s">
        <v>150</v>
      </c>
      <c r="BE176" s="116">
        <f>IF(N176="základní",J176,0)</f>
        <v>0</v>
      </c>
      <c r="BF176" s="116">
        <f>IF(N176="snížená",J176,0)</f>
        <v>0</v>
      </c>
      <c r="BG176" s="116">
        <f>IF(N176="zákl. přenesená",J176,0)</f>
        <v>0</v>
      </c>
      <c r="BH176" s="116">
        <f>IF(N176="sníž. přenesená",J176,0)</f>
        <v>0</v>
      </c>
      <c r="BI176" s="116">
        <f>IF(N176="nulová",J176,0)</f>
        <v>0</v>
      </c>
      <c r="BJ176" s="17" t="s">
        <v>8</v>
      </c>
      <c r="BK176" s="116">
        <f>ROUND(I176*H176,0)</f>
        <v>0</v>
      </c>
      <c r="BL176" s="17" t="s">
        <v>157</v>
      </c>
      <c r="BM176" s="115" t="s">
        <v>481</v>
      </c>
    </row>
    <row r="177" spans="1:65" s="12" customFormat="1" ht="20.85" customHeight="1">
      <c r="B177" s="229"/>
      <c r="C177" s="230"/>
      <c r="D177" s="231" t="s">
        <v>74</v>
      </c>
      <c r="E177" s="234" t="s">
        <v>1053</v>
      </c>
      <c r="F177" s="234" t="s">
        <v>1054</v>
      </c>
      <c r="G177" s="230"/>
      <c r="H177" s="230"/>
      <c r="I177" s="230"/>
      <c r="J177" s="235">
        <f>BK177</f>
        <v>0</v>
      </c>
      <c r="K177" s="230"/>
      <c r="L177" s="103"/>
      <c r="M177" s="105"/>
      <c r="N177" s="106"/>
      <c r="O177" s="106"/>
      <c r="P177" s="107">
        <f>SUM(P178:P182)</f>
        <v>0</v>
      </c>
      <c r="Q177" s="106"/>
      <c r="R177" s="107">
        <f>SUM(R178:R182)</f>
        <v>0</v>
      </c>
      <c r="S177" s="106"/>
      <c r="T177" s="108">
        <f>SUM(T178:T182)</f>
        <v>0</v>
      </c>
      <c r="AR177" s="104" t="s">
        <v>8</v>
      </c>
      <c r="AT177" s="109" t="s">
        <v>74</v>
      </c>
      <c r="AU177" s="109" t="s">
        <v>84</v>
      </c>
      <c r="AY177" s="104" t="s">
        <v>150</v>
      </c>
      <c r="BK177" s="110">
        <f>SUM(BK178:BK182)</f>
        <v>0</v>
      </c>
    </row>
    <row r="178" spans="1:65" s="2" customFormat="1" ht="16.5" customHeight="1">
      <c r="A178" s="28"/>
      <c r="B178" s="176"/>
      <c r="C178" s="253" t="s">
        <v>436</v>
      </c>
      <c r="D178" s="253" t="s">
        <v>291</v>
      </c>
      <c r="E178" s="254" t="s">
        <v>1083</v>
      </c>
      <c r="F178" s="255" t="s">
        <v>1056</v>
      </c>
      <c r="G178" s="256" t="s">
        <v>525</v>
      </c>
      <c r="H178" s="257">
        <v>15</v>
      </c>
      <c r="I178" s="166"/>
      <c r="J178" s="258">
        <f>ROUND(I178*H178,0)</f>
        <v>0</v>
      </c>
      <c r="K178" s="255" t="s">
        <v>1</v>
      </c>
      <c r="L178" s="131"/>
      <c r="M178" s="132" t="s">
        <v>1</v>
      </c>
      <c r="N178" s="133" t="s">
        <v>40</v>
      </c>
      <c r="O178" s="113">
        <v>0</v>
      </c>
      <c r="P178" s="113">
        <f>O178*H178</f>
        <v>0</v>
      </c>
      <c r="Q178" s="113">
        <v>0</v>
      </c>
      <c r="R178" s="113">
        <f>Q178*H178</f>
        <v>0</v>
      </c>
      <c r="S178" s="113">
        <v>0</v>
      </c>
      <c r="T178" s="114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15" t="s">
        <v>189</v>
      </c>
      <c r="AT178" s="115" t="s">
        <v>291</v>
      </c>
      <c r="AU178" s="115" t="s">
        <v>167</v>
      </c>
      <c r="AY178" s="17" t="s">
        <v>150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7" t="s">
        <v>8</v>
      </c>
      <c r="BK178" s="116">
        <f>ROUND(I178*H178,0)</f>
        <v>0</v>
      </c>
      <c r="BL178" s="17" t="s">
        <v>157</v>
      </c>
      <c r="BM178" s="115" t="s">
        <v>492</v>
      </c>
    </row>
    <row r="179" spans="1:65" s="2" customFormat="1" ht="16.5" customHeight="1">
      <c r="A179" s="28"/>
      <c r="B179" s="176"/>
      <c r="C179" s="253" t="s">
        <v>440</v>
      </c>
      <c r="D179" s="253" t="s">
        <v>291</v>
      </c>
      <c r="E179" s="254" t="s">
        <v>1084</v>
      </c>
      <c r="F179" s="255" t="s">
        <v>1058</v>
      </c>
      <c r="G179" s="256" t="s">
        <v>525</v>
      </c>
      <c r="H179" s="257">
        <v>22</v>
      </c>
      <c r="I179" s="166"/>
      <c r="J179" s="258">
        <f>ROUND(I179*H179,0)</f>
        <v>0</v>
      </c>
      <c r="K179" s="255" t="s">
        <v>1</v>
      </c>
      <c r="L179" s="131"/>
      <c r="M179" s="132" t="s">
        <v>1</v>
      </c>
      <c r="N179" s="133" t="s">
        <v>40</v>
      </c>
      <c r="O179" s="113">
        <v>0</v>
      </c>
      <c r="P179" s="113">
        <f>O179*H179</f>
        <v>0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15" t="s">
        <v>189</v>
      </c>
      <c r="AT179" s="115" t="s">
        <v>291</v>
      </c>
      <c r="AU179" s="115" t="s">
        <v>167</v>
      </c>
      <c r="AY179" s="17" t="s">
        <v>150</v>
      </c>
      <c r="BE179" s="116">
        <f>IF(N179="základní",J179,0)</f>
        <v>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7" t="s">
        <v>8</v>
      </c>
      <c r="BK179" s="116">
        <f>ROUND(I179*H179,0)</f>
        <v>0</v>
      </c>
      <c r="BL179" s="17" t="s">
        <v>157</v>
      </c>
      <c r="BM179" s="115" t="s">
        <v>500</v>
      </c>
    </row>
    <row r="180" spans="1:65" s="2" customFormat="1" ht="16.5" customHeight="1">
      <c r="A180" s="28"/>
      <c r="B180" s="176"/>
      <c r="C180" s="253" t="s">
        <v>444</v>
      </c>
      <c r="D180" s="253" t="s">
        <v>291</v>
      </c>
      <c r="E180" s="254" t="s">
        <v>1085</v>
      </c>
      <c r="F180" s="255" t="s">
        <v>1060</v>
      </c>
      <c r="G180" s="256" t="s">
        <v>525</v>
      </c>
      <c r="H180" s="257">
        <v>197</v>
      </c>
      <c r="I180" s="166"/>
      <c r="J180" s="258">
        <f>ROUND(I180*H180,0)</f>
        <v>0</v>
      </c>
      <c r="K180" s="255" t="s">
        <v>1</v>
      </c>
      <c r="L180" s="131"/>
      <c r="M180" s="132" t="s">
        <v>1</v>
      </c>
      <c r="N180" s="133" t="s">
        <v>40</v>
      </c>
      <c r="O180" s="113">
        <v>0</v>
      </c>
      <c r="P180" s="113">
        <f>O180*H180</f>
        <v>0</v>
      </c>
      <c r="Q180" s="113">
        <v>0</v>
      </c>
      <c r="R180" s="113">
        <f>Q180*H180</f>
        <v>0</v>
      </c>
      <c r="S180" s="113">
        <v>0</v>
      </c>
      <c r="T180" s="11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15" t="s">
        <v>189</v>
      </c>
      <c r="AT180" s="115" t="s">
        <v>291</v>
      </c>
      <c r="AU180" s="115" t="s">
        <v>167</v>
      </c>
      <c r="AY180" s="17" t="s">
        <v>150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7" t="s">
        <v>8</v>
      </c>
      <c r="BK180" s="116">
        <f>ROUND(I180*H180,0)</f>
        <v>0</v>
      </c>
      <c r="BL180" s="17" t="s">
        <v>157</v>
      </c>
      <c r="BM180" s="115" t="s">
        <v>511</v>
      </c>
    </row>
    <row r="181" spans="1:65" s="2" customFormat="1" ht="16.5" customHeight="1">
      <c r="A181" s="28"/>
      <c r="B181" s="176"/>
      <c r="C181" s="253" t="s">
        <v>448</v>
      </c>
      <c r="D181" s="253" t="s">
        <v>291</v>
      </c>
      <c r="E181" s="254" t="s">
        <v>1086</v>
      </c>
      <c r="F181" s="255" t="s">
        <v>1062</v>
      </c>
      <c r="G181" s="256" t="s">
        <v>996</v>
      </c>
      <c r="H181" s="257">
        <v>16</v>
      </c>
      <c r="I181" s="166"/>
      <c r="J181" s="258">
        <f>ROUND(I181*H181,0)</f>
        <v>0</v>
      </c>
      <c r="K181" s="255" t="s">
        <v>1</v>
      </c>
      <c r="L181" s="131"/>
      <c r="M181" s="132" t="s">
        <v>1</v>
      </c>
      <c r="N181" s="133" t="s">
        <v>40</v>
      </c>
      <c r="O181" s="113">
        <v>0</v>
      </c>
      <c r="P181" s="113">
        <f>O181*H181</f>
        <v>0</v>
      </c>
      <c r="Q181" s="113">
        <v>0</v>
      </c>
      <c r="R181" s="113">
        <f>Q181*H181</f>
        <v>0</v>
      </c>
      <c r="S181" s="113">
        <v>0</v>
      </c>
      <c r="T181" s="114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15" t="s">
        <v>189</v>
      </c>
      <c r="AT181" s="115" t="s">
        <v>291</v>
      </c>
      <c r="AU181" s="115" t="s">
        <v>167</v>
      </c>
      <c r="AY181" s="17" t="s">
        <v>150</v>
      </c>
      <c r="BE181" s="116">
        <f>IF(N181="základní",J181,0)</f>
        <v>0</v>
      </c>
      <c r="BF181" s="116">
        <f>IF(N181="snížená",J181,0)</f>
        <v>0</v>
      </c>
      <c r="BG181" s="116">
        <f>IF(N181="zákl. přenesená",J181,0)</f>
        <v>0</v>
      </c>
      <c r="BH181" s="116">
        <f>IF(N181="sníž. přenesená",J181,0)</f>
        <v>0</v>
      </c>
      <c r="BI181" s="116">
        <f>IF(N181="nulová",J181,0)</f>
        <v>0</v>
      </c>
      <c r="BJ181" s="17" t="s">
        <v>8</v>
      </c>
      <c r="BK181" s="116">
        <f>ROUND(I181*H181,0)</f>
        <v>0</v>
      </c>
      <c r="BL181" s="17" t="s">
        <v>157</v>
      </c>
      <c r="BM181" s="115" t="s">
        <v>522</v>
      </c>
    </row>
    <row r="182" spans="1:65" s="2" customFormat="1" ht="21.75" customHeight="1">
      <c r="A182" s="28"/>
      <c r="B182" s="176"/>
      <c r="C182" s="253" t="s">
        <v>452</v>
      </c>
      <c r="D182" s="253" t="s">
        <v>291</v>
      </c>
      <c r="E182" s="254" t="s">
        <v>1087</v>
      </c>
      <c r="F182" s="255" t="s">
        <v>1088</v>
      </c>
      <c r="G182" s="256" t="s">
        <v>996</v>
      </c>
      <c r="H182" s="257">
        <v>15</v>
      </c>
      <c r="I182" s="166"/>
      <c r="J182" s="258">
        <f>ROUND(I182*H182,0)</f>
        <v>0</v>
      </c>
      <c r="K182" s="255" t="s">
        <v>1</v>
      </c>
      <c r="L182" s="131"/>
      <c r="M182" s="132" t="s">
        <v>1</v>
      </c>
      <c r="N182" s="133" t="s">
        <v>40</v>
      </c>
      <c r="O182" s="113">
        <v>0</v>
      </c>
      <c r="P182" s="113">
        <f>O182*H182</f>
        <v>0</v>
      </c>
      <c r="Q182" s="113">
        <v>0</v>
      </c>
      <c r="R182" s="113">
        <f>Q182*H182</f>
        <v>0</v>
      </c>
      <c r="S182" s="113">
        <v>0</v>
      </c>
      <c r="T182" s="114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15" t="s">
        <v>189</v>
      </c>
      <c r="AT182" s="115" t="s">
        <v>291</v>
      </c>
      <c r="AU182" s="115" t="s">
        <v>167</v>
      </c>
      <c r="AY182" s="17" t="s">
        <v>150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7" t="s">
        <v>8</v>
      </c>
      <c r="BK182" s="116">
        <f>ROUND(I182*H182,0)</f>
        <v>0</v>
      </c>
      <c r="BL182" s="17" t="s">
        <v>157</v>
      </c>
      <c r="BM182" s="115" t="s">
        <v>532</v>
      </c>
    </row>
    <row r="183" spans="1:65" s="12" customFormat="1" ht="20.85" customHeight="1">
      <c r="B183" s="229"/>
      <c r="C183" s="230"/>
      <c r="D183" s="231" t="s">
        <v>74</v>
      </c>
      <c r="E183" s="234" t="s">
        <v>1063</v>
      </c>
      <c r="F183" s="234" t="s">
        <v>1064</v>
      </c>
      <c r="G183" s="230"/>
      <c r="H183" s="230"/>
      <c r="I183" s="230"/>
      <c r="J183" s="235">
        <f>BK183</f>
        <v>0</v>
      </c>
      <c r="K183" s="230"/>
      <c r="L183" s="103"/>
      <c r="M183" s="105"/>
      <c r="N183" s="106"/>
      <c r="O183" s="106"/>
      <c r="P183" s="107">
        <f>P184</f>
        <v>0</v>
      </c>
      <c r="Q183" s="106"/>
      <c r="R183" s="107">
        <f>R184</f>
        <v>0</v>
      </c>
      <c r="S183" s="106"/>
      <c r="T183" s="108">
        <f>T184</f>
        <v>0</v>
      </c>
      <c r="AR183" s="104" t="s">
        <v>8</v>
      </c>
      <c r="AT183" s="109" t="s">
        <v>74</v>
      </c>
      <c r="AU183" s="109" t="s">
        <v>84</v>
      </c>
      <c r="AY183" s="104" t="s">
        <v>150</v>
      </c>
      <c r="BK183" s="110">
        <f>BK184</f>
        <v>0</v>
      </c>
    </row>
    <row r="184" spans="1:65" s="2" customFormat="1" ht="16.5" customHeight="1">
      <c r="A184" s="28"/>
      <c r="B184" s="176"/>
      <c r="C184" s="253" t="s">
        <v>457</v>
      </c>
      <c r="D184" s="253" t="s">
        <v>291</v>
      </c>
      <c r="E184" s="254" t="s">
        <v>1089</v>
      </c>
      <c r="F184" s="255" t="s">
        <v>1090</v>
      </c>
      <c r="G184" s="256" t="s">
        <v>996</v>
      </c>
      <c r="H184" s="257">
        <v>13</v>
      </c>
      <c r="I184" s="166"/>
      <c r="J184" s="258">
        <f>ROUND(I184*H184,0)</f>
        <v>0</v>
      </c>
      <c r="K184" s="255" t="s">
        <v>1</v>
      </c>
      <c r="L184" s="131"/>
      <c r="M184" s="132" t="s">
        <v>1</v>
      </c>
      <c r="N184" s="133" t="s">
        <v>40</v>
      </c>
      <c r="O184" s="113">
        <v>0</v>
      </c>
      <c r="P184" s="113">
        <f>O184*H184</f>
        <v>0</v>
      </c>
      <c r="Q184" s="113">
        <v>0</v>
      </c>
      <c r="R184" s="113">
        <f>Q184*H184</f>
        <v>0</v>
      </c>
      <c r="S184" s="113">
        <v>0</v>
      </c>
      <c r="T184" s="11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15" t="s">
        <v>189</v>
      </c>
      <c r="AT184" s="115" t="s">
        <v>291</v>
      </c>
      <c r="AU184" s="115" t="s">
        <v>167</v>
      </c>
      <c r="AY184" s="17" t="s">
        <v>150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7" t="s">
        <v>8</v>
      </c>
      <c r="BK184" s="116">
        <f>ROUND(I184*H184,0)</f>
        <v>0</v>
      </c>
      <c r="BL184" s="17" t="s">
        <v>157</v>
      </c>
      <c r="BM184" s="115" t="s">
        <v>542</v>
      </c>
    </row>
    <row r="185" spans="1:65" s="12" customFormat="1" ht="22.9" customHeight="1">
      <c r="B185" s="229"/>
      <c r="C185" s="230"/>
      <c r="D185" s="231" t="s">
        <v>74</v>
      </c>
      <c r="E185" s="234" t="s">
        <v>1091</v>
      </c>
      <c r="F185" s="234" t="s">
        <v>151</v>
      </c>
      <c r="G185" s="230"/>
      <c r="H185" s="230"/>
      <c r="I185" s="230"/>
      <c r="J185" s="235">
        <f>BK185</f>
        <v>0</v>
      </c>
      <c r="K185" s="230"/>
      <c r="L185" s="103"/>
      <c r="M185" s="105"/>
      <c r="N185" s="106"/>
      <c r="O185" s="106"/>
      <c r="P185" s="107">
        <f>SUM(P186:P198)</f>
        <v>0</v>
      </c>
      <c r="Q185" s="106"/>
      <c r="R185" s="107">
        <f>SUM(R186:R198)</f>
        <v>0</v>
      </c>
      <c r="S185" s="106"/>
      <c r="T185" s="108">
        <f>SUM(T186:T198)</f>
        <v>0</v>
      </c>
      <c r="AR185" s="104" t="s">
        <v>167</v>
      </c>
      <c r="AT185" s="109" t="s">
        <v>74</v>
      </c>
      <c r="AU185" s="109" t="s">
        <v>8</v>
      </c>
      <c r="AY185" s="104" t="s">
        <v>150</v>
      </c>
      <c r="BK185" s="110">
        <f>SUM(BK186:BK198)</f>
        <v>0</v>
      </c>
    </row>
    <row r="186" spans="1:65" s="2" customFormat="1" ht="21.75" customHeight="1">
      <c r="A186" s="28"/>
      <c r="B186" s="176"/>
      <c r="C186" s="253" t="s">
        <v>462</v>
      </c>
      <c r="D186" s="253" t="s">
        <v>291</v>
      </c>
      <c r="E186" s="254" t="s">
        <v>1092</v>
      </c>
      <c r="F186" s="255" t="s">
        <v>1093</v>
      </c>
      <c r="G186" s="256" t="s">
        <v>996</v>
      </c>
      <c r="H186" s="257">
        <v>13</v>
      </c>
      <c r="I186" s="166"/>
      <c r="J186" s="258">
        <f t="shared" ref="J186:J198" si="10">ROUND(I186*H186,0)</f>
        <v>0</v>
      </c>
      <c r="K186" s="255" t="s">
        <v>1</v>
      </c>
      <c r="L186" s="131"/>
      <c r="M186" s="132" t="s">
        <v>1</v>
      </c>
      <c r="N186" s="133" t="s">
        <v>40</v>
      </c>
      <c r="O186" s="113">
        <v>0</v>
      </c>
      <c r="P186" s="113">
        <f t="shared" ref="P186:P198" si="11">O186*H186</f>
        <v>0</v>
      </c>
      <c r="Q186" s="113">
        <v>0</v>
      </c>
      <c r="R186" s="113">
        <f t="shared" ref="R186:R198" si="12">Q186*H186</f>
        <v>0</v>
      </c>
      <c r="S186" s="113">
        <v>0</v>
      </c>
      <c r="T186" s="114">
        <f t="shared" ref="T186:T198" si="13"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15" t="s">
        <v>189</v>
      </c>
      <c r="AT186" s="115" t="s">
        <v>291</v>
      </c>
      <c r="AU186" s="115" t="s">
        <v>84</v>
      </c>
      <c r="AY186" s="17" t="s">
        <v>150</v>
      </c>
      <c r="BE186" s="116">
        <f t="shared" ref="BE186:BE198" si="14">IF(N186="základní",J186,0)</f>
        <v>0</v>
      </c>
      <c r="BF186" s="116">
        <f t="shared" ref="BF186:BF198" si="15">IF(N186="snížená",J186,0)</f>
        <v>0</v>
      </c>
      <c r="BG186" s="116">
        <f t="shared" ref="BG186:BG198" si="16">IF(N186="zákl. přenesená",J186,0)</f>
        <v>0</v>
      </c>
      <c r="BH186" s="116">
        <f t="shared" ref="BH186:BH198" si="17">IF(N186="sníž. přenesená",J186,0)</f>
        <v>0</v>
      </c>
      <c r="BI186" s="116">
        <f t="shared" ref="BI186:BI198" si="18">IF(N186="nulová",J186,0)</f>
        <v>0</v>
      </c>
      <c r="BJ186" s="17" t="s">
        <v>8</v>
      </c>
      <c r="BK186" s="116">
        <f t="shared" ref="BK186:BK198" si="19">ROUND(I186*H186,0)</f>
        <v>0</v>
      </c>
      <c r="BL186" s="17" t="s">
        <v>157</v>
      </c>
      <c r="BM186" s="115" t="s">
        <v>553</v>
      </c>
    </row>
    <row r="187" spans="1:65" s="2" customFormat="1" ht="21.75" customHeight="1">
      <c r="A187" s="28"/>
      <c r="B187" s="176"/>
      <c r="C187" s="253" t="s">
        <v>468</v>
      </c>
      <c r="D187" s="253" t="s">
        <v>291</v>
      </c>
      <c r="E187" s="254" t="s">
        <v>1094</v>
      </c>
      <c r="F187" s="255" t="s">
        <v>1095</v>
      </c>
      <c r="G187" s="256" t="s">
        <v>163</v>
      </c>
      <c r="H187" s="257">
        <v>5.2</v>
      </c>
      <c r="I187" s="166"/>
      <c r="J187" s="258">
        <f t="shared" si="10"/>
        <v>0</v>
      </c>
      <c r="K187" s="255" t="s">
        <v>1</v>
      </c>
      <c r="L187" s="131"/>
      <c r="M187" s="132" t="s">
        <v>1</v>
      </c>
      <c r="N187" s="133" t="s">
        <v>40</v>
      </c>
      <c r="O187" s="113">
        <v>0</v>
      </c>
      <c r="P187" s="113">
        <f t="shared" si="11"/>
        <v>0</v>
      </c>
      <c r="Q187" s="113">
        <v>0</v>
      </c>
      <c r="R187" s="113">
        <f t="shared" si="12"/>
        <v>0</v>
      </c>
      <c r="S187" s="113">
        <v>0</v>
      </c>
      <c r="T187" s="114">
        <f t="shared" si="13"/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15" t="s">
        <v>189</v>
      </c>
      <c r="AT187" s="115" t="s">
        <v>291</v>
      </c>
      <c r="AU187" s="115" t="s">
        <v>84</v>
      </c>
      <c r="AY187" s="17" t="s">
        <v>150</v>
      </c>
      <c r="BE187" s="116">
        <f t="shared" si="14"/>
        <v>0</v>
      </c>
      <c r="BF187" s="116">
        <f t="shared" si="15"/>
        <v>0</v>
      </c>
      <c r="BG187" s="116">
        <f t="shared" si="16"/>
        <v>0</v>
      </c>
      <c r="BH187" s="116">
        <f t="shared" si="17"/>
        <v>0</v>
      </c>
      <c r="BI187" s="116">
        <f t="shared" si="18"/>
        <v>0</v>
      </c>
      <c r="BJ187" s="17" t="s">
        <v>8</v>
      </c>
      <c r="BK187" s="116">
        <f t="shared" si="19"/>
        <v>0</v>
      </c>
      <c r="BL187" s="17" t="s">
        <v>157</v>
      </c>
      <c r="BM187" s="115" t="s">
        <v>563</v>
      </c>
    </row>
    <row r="188" spans="1:65" s="2" customFormat="1" ht="16.5" customHeight="1">
      <c r="A188" s="28"/>
      <c r="B188" s="176"/>
      <c r="C188" s="253" t="s">
        <v>474</v>
      </c>
      <c r="D188" s="253" t="s">
        <v>291</v>
      </c>
      <c r="E188" s="254" t="s">
        <v>1096</v>
      </c>
      <c r="F188" s="255" t="s">
        <v>1097</v>
      </c>
      <c r="G188" s="256" t="s">
        <v>163</v>
      </c>
      <c r="H188" s="257">
        <v>5.2</v>
      </c>
      <c r="I188" s="166"/>
      <c r="J188" s="258">
        <f t="shared" si="10"/>
        <v>0</v>
      </c>
      <c r="K188" s="255" t="s">
        <v>1</v>
      </c>
      <c r="L188" s="131"/>
      <c r="M188" s="132" t="s">
        <v>1</v>
      </c>
      <c r="N188" s="133" t="s">
        <v>40</v>
      </c>
      <c r="O188" s="113">
        <v>0</v>
      </c>
      <c r="P188" s="113">
        <f t="shared" si="11"/>
        <v>0</v>
      </c>
      <c r="Q188" s="113">
        <v>0</v>
      </c>
      <c r="R188" s="113">
        <f t="shared" si="12"/>
        <v>0</v>
      </c>
      <c r="S188" s="113">
        <v>0</v>
      </c>
      <c r="T188" s="114">
        <f t="shared" si="13"/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15" t="s">
        <v>189</v>
      </c>
      <c r="AT188" s="115" t="s">
        <v>291</v>
      </c>
      <c r="AU188" s="115" t="s">
        <v>84</v>
      </c>
      <c r="AY188" s="17" t="s">
        <v>150</v>
      </c>
      <c r="BE188" s="116">
        <f t="shared" si="14"/>
        <v>0</v>
      </c>
      <c r="BF188" s="116">
        <f t="shared" si="15"/>
        <v>0</v>
      </c>
      <c r="BG188" s="116">
        <f t="shared" si="16"/>
        <v>0</v>
      </c>
      <c r="BH188" s="116">
        <f t="shared" si="17"/>
        <v>0</v>
      </c>
      <c r="BI188" s="116">
        <f t="shared" si="18"/>
        <v>0</v>
      </c>
      <c r="BJ188" s="17" t="s">
        <v>8</v>
      </c>
      <c r="BK188" s="116">
        <f t="shared" si="19"/>
        <v>0</v>
      </c>
      <c r="BL188" s="17" t="s">
        <v>157</v>
      </c>
      <c r="BM188" s="115" t="s">
        <v>572</v>
      </c>
    </row>
    <row r="189" spans="1:65" s="2" customFormat="1" ht="16.5" customHeight="1">
      <c r="A189" s="28"/>
      <c r="B189" s="176"/>
      <c r="C189" s="253" t="s">
        <v>481</v>
      </c>
      <c r="D189" s="253" t="s">
        <v>291</v>
      </c>
      <c r="E189" s="254" t="s">
        <v>1098</v>
      </c>
      <c r="F189" s="255" t="s">
        <v>1099</v>
      </c>
      <c r="G189" s="256" t="s">
        <v>525</v>
      </c>
      <c r="H189" s="257">
        <v>161</v>
      </c>
      <c r="I189" s="166"/>
      <c r="J189" s="258">
        <f t="shared" si="10"/>
        <v>0</v>
      </c>
      <c r="K189" s="255" t="s">
        <v>1</v>
      </c>
      <c r="L189" s="131"/>
      <c r="M189" s="132" t="s">
        <v>1</v>
      </c>
      <c r="N189" s="133" t="s">
        <v>40</v>
      </c>
      <c r="O189" s="113">
        <v>0</v>
      </c>
      <c r="P189" s="113">
        <f t="shared" si="11"/>
        <v>0</v>
      </c>
      <c r="Q189" s="113">
        <v>0</v>
      </c>
      <c r="R189" s="113">
        <f t="shared" si="12"/>
        <v>0</v>
      </c>
      <c r="S189" s="113">
        <v>0</v>
      </c>
      <c r="T189" s="114">
        <f t="shared" si="13"/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15" t="s">
        <v>189</v>
      </c>
      <c r="AT189" s="115" t="s">
        <v>291</v>
      </c>
      <c r="AU189" s="115" t="s">
        <v>84</v>
      </c>
      <c r="AY189" s="17" t="s">
        <v>150</v>
      </c>
      <c r="BE189" s="116">
        <f t="shared" si="14"/>
        <v>0</v>
      </c>
      <c r="BF189" s="116">
        <f t="shared" si="15"/>
        <v>0</v>
      </c>
      <c r="BG189" s="116">
        <f t="shared" si="16"/>
        <v>0</v>
      </c>
      <c r="BH189" s="116">
        <f t="shared" si="17"/>
        <v>0</v>
      </c>
      <c r="BI189" s="116">
        <f t="shared" si="18"/>
        <v>0</v>
      </c>
      <c r="BJ189" s="17" t="s">
        <v>8</v>
      </c>
      <c r="BK189" s="116">
        <f t="shared" si="19"/>
        <v>0</v>
      </c>
      <c r="BL189" s="17" t="s">
        <v>157</v>
      </c>
      <c r="BM189" s="115" t="s">
        <v>582</v>
      </c>
    </row>
    <row r="190" spans="1:65" s="2" customFormat="1" ht="21.75" customHeight="1">
      <c r="A190" s="28"/>
      <c r="B190" s="176"/>
      <c r="C190" s="253" t="s">
        <v>486</v>
      </c>
      <c r="D190" s="253" t="s">
        <v>291</v>
      </c>
      <c r="E190" s="254" t="s">
        <v>1100</v>
      </c>
      <c r="F190" s="255" t="s">
        <v>1101</v>
      </c>
      <c r="G190" s="256" t="s">
        <v>525</v>
      </c>
      <c r="H190" s="257">
        <v>161</v>
      </c>
      <c r="I190" s="166"/>
      <c r="J190" s="258">
        <f t="shared" si="10"/>
        <v>0</v>
      </c>
      <c r="K190" s="255" t="s">
        <v>1</v>
      </c>
      <c r="L190" s="131"/>
      <c r="M190" s="132" t="s">
        <v>1</v>
      </c>
      <c r="N190" s="133" t="s">
        <v>40</v>
      </c>
      <c r="O190" s="113">
        <v>0</v>
      </c>
      <c r="P190" s="113">
        <f t="shared" si="11"/>
        <v>0</v>
      </c>
      <c r="Q190" s="113">
        <v>0</v>
      </c>
      <c r="R190" s="113">
        <f t="shared" si="12"/>
        <v>0</v>
      </c>
      <c r="S190" s="113">
        <v>0</v>
      </c>
      <c r="T190" s="114">
        <f t="shared" si="1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15" t="s">
        <v>189</v>
      </c>
      <c r="AT190" s="115" t="s">
        <v>291</v>
      </c>
      <c r="AU190" s="115" t="s">
        <v>84</v>
      </c>
      <c r="AY190" s="17" t="s">
        <v>150</v>
      </c>
      <c r="BE190" s="116">
        <f t="shared" si="14"/>
        <v>0</v>
      </c>
      <c r="BF190" s="116">
        <f t="shared" si="15"/>
        <v>0</v>
      </c>
      <c r="BG190" s="116">
        <f t="shared" si="16"/>
        <v>0</v>
      </c>
      <c r="BH190" s="116">
        <f t="shared" si="17"/>
        <v>0</v>
      </c>
      <c r="BI190" s="116">
        <f t="shared" si="18"/>
        <v>0</v>
      </c>
      <c r="BJ190" s="17" t="s">
        <v>8</v>
      </c>
      <c r="BK190" s="116">
        <f t="shared" si="19"/>
        <v>0</v>
      </c>
      <c r="BL190" s="17" t="s">
        <v>157</v>
      </c>
      <c r="BM190" s="115" t="s">
        <v>598</v>
      </c>
    </row>
    <row r="191" spans="1:65" s="2" customFormat="1" ht="16.5" customHeight="1">
      <c r="A191" s="28"/>
      <c r="B191" s="176"/>
      <c r="C191" s="253" t="s">
        <v>492</v>
      </c>
      <c r="D191" s="253" t="s">
        <v>291</v>
      </c>
      <c r="E191" s="254" t="s">
        <v>1102</v>
      </c>
      <c r="F191" s="255" t="s">
        <v>1103</v>
      </c>
      <c r="G191" s="256" t="s">
        <v>525</v>
      </c>
      <c r="H191" s="257">
        <v>161</v>
      </c>
      <c r="I191" s="166"/>
      <c r="J191" s="258">
        <f t="shared" si="10"/>
        <v>0</v>
      </c>
      <c r="K191" s="255" t="s">
        <v>1</v>
      </c>
      <c r="L191" s="131"/>
      <c r="M191" s="132" t="s">
        <v>1</v>
      </c>
      <c r="N191" s="133" t="s">
        <v>40</v>
      </c>
      <c r="O191" s="113">
        <v>0</v>
      </c>
      <c r="P191" s="113">
        <f t="shared" si="11"/>
        <v>0</v>
      </c>
      <c r="Q191" s="113">
        <v>0</v>
      </c>
      <c r="R191" s="113">
        <f t="shared" si="12"/>
        <v>0</v>
      </c>
      <c r="S191" s="113">
        <v>0</v>
      </c>
      <c r="T191" s="114">
        <f t="shared" si="1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15" t="s">
        <v>189</v>
      </c>
      <c r="AT191" s="115" t="s">
        <v>291</v>
      </c>
      <c r="AU191" s="115" t="s">
        <v>84</v>
      </c>
      <c r="AY191" s="17" t="s">
        <v>150</v>
      </c>
      <c r="BE191" s="116">
        <f t="shared" si="14"/>
        <v>0</v>
      </c>
      <c r="BF191" s="116">
        <f t="shared" si="15"/>
        <v>0</v>
      </c>
      <c r="BG191" s="116">
        <f t="shared" si="16"/>
        <v>0</v>
      </c>
      <c r="BH191" s="116">
        <f t="shared" si="17"/>
        <v>0</v>
      </c>
      <c r="BI191" s="116">
        <f t="shared" si="18"/>
        <v>0</v>
      </c>
      <c r="BJ191" s="17" t="s">
        <v>8</v>
      </c>
      <c r="BK191" s="116">
        <f t="shared" si="19"/>
        <v>0</v>
      </c>
      <c r="BL191" s="17" t="s">
        <v>157</v>
      </c>
      <c r="BM191" s="115" t="s">
        <v>608</v>
      </c>
    </row>
    <row r="192" spans="1:65" s="2" customFormat="1" ht="16.5" customHeight="1">
      <c r="A192" s="28"/>
      <c r="B192" s="176"/>
      <c r="C192" s="253" t="s">
        <v>496</v>
      </c>
      <c r="D192" s="253" t="s">
        <v>291</v>
      </c>
      <c r="E192" s="254" t="s">
        <v>1104</v>
      </c>
      <c r="F192" s="255" t="s">
        <v>1105</v>
      </c>
      <c r="G192" s="256" t="s">
        <v>525</v>
      </c>
      <c r="H192" s="257">
        <v>161</v>
      </c>
      <c r="I192" s="166"/>
      <c r="J192" s="258">
        <f t="shared" si="10"/>
        <v>0</v>
      </c>
      <c r="K192" s="255" t="s">
        <v>1</v>
      </c>
      <c r="L192" s="131"/>
      <c r="M192" s="132" t="s">
        <v>1</v>
      </c>
      <c r="N192" s="133" t="s">
        <v>40</v>
      </c>
      <c r="O192" s="113">
        <v>0</v>
      </c>
      <c r="P192" s="113">
        <f t="shared" si="11"/>
        <v>0</v>
      </c>
      <c r="Q192" s="113">
        <v>0</v>
      </c>
      <c r="R192" s="113">
        <f t="shared" si="12"/>
        <v>0</v>
      </c>
      <c r="S192" s="113">
        <v>0</v>
      </c>
      <c r="T192" s="114">
        <f t="shared" si="1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15" t="s">
        <v>189</v>
      </c>
      <c r="AT192" s="115" t="s">
        <v>291</v>
      </c>
      <c r="AU192" s="115" t="s">
        <v>84</v>
      </c>
      <c r="AY192" s="17" t="s">
        <v>150</v>
      </c>
      <c r="BE192" s="116">
        <f t="shared" si="14"/>
        <v>0</v>
      </c>
      <c r="BF192" s="116">
        <f t="shared" si="15"/>
        <v>0</v>
      </c>
      <c r="BG192" s="116">
        <f t="shared" si="16"/>
        <v>0</v>
      </c>
      <c r="BH192" s="116">
        <f t="shared" si="17"/>
        <v>0</v>
      </c>
      <c r="BI192" s="116">
        <f t="shared" si="18"/>
        <v>0</v>
      </c>
      <c r="BJ192" s="17" t="s">
        <v>8</v>
      </c>
      <c r="BK192" s="116">
        <f t="shared" si="19"/>
        <v>0</v>
      </c>
      <c r="BL192" s="17" t="s">
        <v>157</v>
      </c>
      <c r="BM192" s="115" t="s">
        <v>1106</v>
      </c>
    </row>
    <row r="193" spans="1:65" s="2" customFormat="1" ht="16.5" customHeight="1">
      <c r="A193" s="28"/>
      <c r="B193" s="176"/>
      <c r="C193" s="253" t="s">
        <v>500</v>
      </c>
      <c r="D193" s="253" t="s">
        <v>291</v>
      </c>
      <c r="E193" s="254" t="s">
        <v>1096</v>
      </c>
      <c r="F193" s="255" t="s">
        <v>1097</v>
      </c>
      <c r="G193" s="256" t="s">
        <v>163</v>
      </c>
      <c r="H193" s="257">
        <v>11.27</v>
      </c>
      <c r="I193" s="166"/>
      <c r="J193" s="258">
        <f t="shared" si="10"/>
        <v>0</v>
      </c>
      <c r="K193" s="255" t="s">
        <v>1</v>
      </c>
      <c r="L193" s="131"/>
      <c r="M193" s="132" t="s">
        <v>1</v>
      </c>
      <c r="N193" s="133" t="s">
        <v>40</v>
      </c>
      <c r="O193" s="113">
        <v>0</v>
      </c>
      <c r="P193" s="113">
        <f t="shared" si="11"/>
        <v>0</v>
      </c>
      <c r="Q193" s="113">
        <v>0</v>
      </c>
      <c r="R193" s="113">
        <f t="shared" si="12"/>
        <v>0</v>
      </c>
      <c r="S193" s="113">
        <v>0</v>
      </c>
      <c r="T193" s="114">
        <f t="shared" si="1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15" t="s">
        <v>189</v>
      </c>
      <c r="AT193" s="115" t="s">
        <v>291</v>
      </c>
      <c r="AU193" s="115" t="s">
        <v>84</v>
      </c>
      <c r="AY193" s="17" t="s">
        <v>150</v>
      </c>
      <c r="BE193" s="116">
        <f t="shared" si="14"/>
        <v>0</v>
      </c>
      <c r="BF193" s="116">
        <f t="shared" si="15"/>
        <v>0</v>
      </c>
      <c r="BG193" s="116">
        <f t="shared" si="16"/>
        <v>0</v>
      </c>
      <c r="BH193" s="116">
        <f t="shared" si="17"/>
        <v>0</v>
      </c>
      <c r="BI193" s="116">
        <f t="shared" si="18"/>
        <v>0</v>
      </c>
      <c r="BJ193" s="17" t="s">
        <v>8</v>
      </c>
      <c r="BK193" s="116">
        <f t="shared" si="19"/>
        <v>0</v>
      </c>
      <c r="BL193" s="17" t="s">
        <v>157</v>
      </c>
      <c r="BM193" s="115" t="s">
        <v>1107</v>
      </c>
    </row>
    <row r="194" spans="1:65" s="2" customFormat="1" ht="16.5" customHeight="1">
      <c r="A194" s="28"/>
      <c r="B194" s="176"/>
      <c r="C194" s="253" t="s">
        <v>506</v>
      </c>
      <c r="D194" s="253" t="s">
        <v>291</v>
      </c>
      <c r="E194" s="254" t="s">
        <v>1108</v>
      </c>
      <c r="F194" s="255" t="s">
        <v>1109</v>
      </c>
      <c r="G194" s="256" t="s">
        <v>155</v>
      </c>
      <c r="H194" s="257">
        <v>56.35</v>
      </c>
      <c r="I194" s="166"/>
      <c r="J194" s="258">
        <f t="shared" si="10"/>
        <v>0</v>
      </c>
      <c r="K194" s="255" t="s">
        <v>1</v>
      </c>
      <c r="L194" s="131"/>
      <c r="M194" s="132" t="s">
        <v>1</v>
      </c>
      <c r="N194" s="133" t="s">
        <v>40</v>
      </c>
      <c r="O194" s="113">
        <v>0</v>
      </c>
      <c r="P194" s="113">
        <f t="shared" si="11"/>
        <v>0</v>
      </c>
      <c r="Q194" s="113">
        <v>0</v>
      </c>
      <c r="R194" s="113">
        <f t="shared" si="12"/>
        <v>0</v>
      </c>
      <c r="S194" s="113">
        <v>0</v>
      </c>
      <c r="T194" s="114">
        <f t="shared" si="1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15" t="s">
        <v>189</v>
      </c>
      <c r="AT194" s="115" t="s">
        <v>291</v>
      </c>
      <c r="AU194" s="115" t="s">
        <v>84</v>
      </c>
      <c r="AY194" s="17" t="s">
        <v>150</v>
      </c>
      <c r="BE194" s="116">
        <f t="shared" si="14"/>
        <v>0</v>
      </c>
      <c r="BF194" s="116">
        <f t="shared" si="15"/>
        <v>0</v>
      </c>
      <c r="BG194" s="116">
        <f t="shared" si="16"/>
        <v>0</v>
      </c>
      <c r="BH194" s="116">
        <f t="shared" si="17"/>
        <v>0</v>
      </c>
      <c r="BI194" s="116">
        <f t="shared" si="18"/>
        <v>0</v>
      </c>
      <c r="BJ194" s="17" t="s">
        <v>8</v>
      </c>
      <c r="BK194" s="116">
        <f t="shared" si="19"/>
        <v>0</v>
      </c>
      <c r="BL194" s="17" t="s">
        <v>157</v>
      </c>
      <c r="BM194" s="115" t="s">
        <v>1110</v>
      </c>
    </row>
    <row r="195" spans="1:65" s="2" customFormat="1" ht="16.5" customHeight="1">
      <c r="A195" s="28"/>
      <c r="B195" s="176"/>
      <c r="C195" s="253" t="s">
        <v>511</v>
      </c>
      <c r="D195" s="253" t="s">
        <v>291</v>
      </c>
      <c r="E195" s="254" t="s">
        <v>1111</v>
      </c>
      <c r="F195" s="255" t="s">
        <v>1112</v>
      </c>
      <c r="G195" s="256" t="s">
        <v>163</v>
      </c>
      <c r="H195" s="257">
        <v>4.42</v>
      </c>
      <c r="I195" s="166"/>
      <c r="J195" s="258">
        <f t="shared" si="10"/>
        <v>0</v>
      </c>
      <c r="K195" s="255" t="s">
        <v>1</v>
      </c>
      <c r="L195" s="131"/>
      <c r="M195" s="132" t="s">
        <v>1</v>
      </c>
      <c r="N195" s="133" t="s">
        <v>40</v>
      </c>
      <c r="O195" s="113">
        <v>0</v>
      </c>
      <c r="P195" s="113">
        <f t="shared" si="11"/>
        <v>0</v>
      </c>
      <c r="Q195" s="113">
        <v>0</v>
      </c>
      <c r="R195" s="113">
        <f t="shared" si="12"/>
        <v>0</v>
      </c>
      <c r="S195" s="113">
        <v>0</v>
      </c>
      <c r="T195" s="114">
        <f t="shared" si="1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15" t="s">
        <v>189</v>
      </c>
      <c r="AT195" s="115" t="s">
        <v>291</v>
      </c>
      <c r="AU195" s="115" t="s">
        <v>84</v>
      </c>
      <c r="AY195" s="17" t="s">
        <v>150</v>
      </c>
      <c r="BE195" s="116">
        <f t="shared" si="14"/>
        <v>0</v>
      </c>
      <c r="BF195" s="116">
        <f t="shared" si="15"/>
        <v>0</v>
      </c>
      <c r="BG195" s="116">
        <f t="shared" si="16"/>
        <v>0</v>
      </c>
      <c r="BH195" s="116">
        <f t="shared" si="17"/>
        <v>0</v>
      </c>
      <c r="BI195" s="116">
        <f t="shared" si="18"/>
        <v>0</v>
      </c>
      <c r="BJ195" s="17" t="s">
        <v>8</v>
      </c>
      <c r="BK195" s="116">
        <f t="shared" si="19"/>
        <v>0</v>
      </c>
      <c r="BL195" s="17" t="s">
        <v>157</v>
      </c>
      <c r="BM195" s="115" t="s">
        <v>402</v>
      </c>
    </row>
    <row r="196" spans="1:65" s="2" customFormat="1" ht="16.5" customHeight="1">
      <c r="A196" s="28"/>
      <c r="B196" s="176"/>
      <c r="C196" s="253" t="s">
        <v>516</v>
      </c>
      <c r="D196" s="253" t="s">
        <v>291</v>
      </c>
      <c r="E196" s="254" t="s">
        <v>1113</v>
      </c>
      <c r="F196" s="255" t="s">
        <v>1114</v>
      </c>
      <c r="G196" s="256" t="s">
        <v>996</v>
      </c>
      <c r="H196" s="257">
        <v>13</v>
      </c>
      <c r="I196" s="166"/>
      <c r="J196" s="258">
        <f t="shared" si="10"/>
        <v>0</v>
      </c>
      <c r="K196" s="255" t="s">
        <v>1</v>
      </c>
      <c r="L196" s="131"/>
      <c r="M196" s="132" t="s">
        <v>1</v>
      </c>
      <c r="N196" s="133" t="s">
        <v>40</v>
      </c>
      <c r="O196" s="113">
        <v>0</v>
      </c>
      <c r="P196" s="113">
        <f t="shared" si="11"/>
        <v>0</v>
      </c>
      <c r="Q196" s="113">
        <v>0</v>
      </c>
      <c r="R196" s="113">
        <f t="shared" si="12"/>
        <v>0</v>
      </c>
      <c r="S196" s="113">
        <v>0</v>
      </c>
      <c r="T196" s="114">
        <f t="shared" si="1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15" t="s">
        <v>189</v>
      </c>
      <c r="AT196" s="115" t="s">
        <v>291</v>
      </c>
      <c r="AU196" s="115" t="s">
        <v>84</v>
      </c>
      <c r="AY196" s="17" t="s">
        <v>150</v>
      </c>
      <c r="BE196" s="116">
        <f t="shared" si="14"/>
        <v>0</v>
      </c>
      <c r="BF196" s="116">
        <f t="shared" si="15"/>
        <v>0</v>
      </c>
      <c r="BG196" s="116">
        <f t="shared" si="16"/>
        <v>0</v>
      </c>
      <c r="BH196" s="116">
        <f t="shared" si="17"/>
        <v>0</v>
      </c>
      <c r="BI196" s="116">
        <f t="shared" si="18"/>
        <v>0</v>
      </c>
      <c r="BJ196" s="17" t="s">
        <v>8</v>
      </c>
      <c r="BK196" s="116">
        <f t="shared" si="19"/>
        <v>0</v>
      </c>
      <c r="BL196" s="17" t="s">
        <v>157</v>
      </c>
      <c r="BM196" s="115" t="s">
        <v>413</v>
      </c>
    </row>
    <row r="197" spans="1:65" s="2" customFormat="1" ht="16.5" customHeight="1">
      <c r="A197" s="28"/>
      <c r="B197" s="176"/>
      <c r="C197" s="253" t="s">
        <v>522</v>
      </c>
      <c r="D197" s="253" t="s">
        <v>291</v>
      </c>
      <c r="E197" s="254" t="s">
        <v>1115</v>
      </c>
      <c r="F197" s="255" t="s">
        <v>1116</v>
      </c>
      <c r="G197" s="256" t="s">
        <v>163</v>
      </c>
      <c r="H197" s="257">
        <v>11.27</v>
      </c>
      <c r="I197" s="166"/>
      <c r="J197" s="258">
        <f t="shared" si="10"/>
        <v>0</v>
      </c>
      <c r="K197" s="255" t="s">
        <v>1</v>
      </c>
      <c r="L197" s="131"/>
      <c r="M197" s="132" t="s">
        <v>1</v>
      </c>
      <c r="N197" s="133" t="s">
        <v>40</v>
      </c>
      <c r="O197" s="113">
        <v>0</v>
      </c>
      <c r="P197" s="113">
        <f t="shared" si="11"/>
        <v>0</v>
      </c>
      <c r="Q197" s="113">
        <v>0</v>
      </c>
      <c r="R197" s="113">
        <f t="shared" si="12"/>
        <v>0</v>
      </c>
      <c r="S197" s="113">
        <v>0</v>
      </c>
      <c r="T197" s="114">
        <f t="shared" si="13"/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15" t="s">
        <v>189</v>
      </c>
      <c r="AT197" s="115" t="s">
        <v>291</v>
      </c>
      <c r="AU197" s="115" t="s">
        <v>84</v>
      </c>
      <c r="AY197" s="17" t="s">
        <v>150</v>
      </c>
      <c r="BE197" s="116">
        <f t="shared" si="14"/>
        <v>0</v>
      </c>
      <c r="BF197" s="116">
        <f t="shared" si="15"/>
        <v>0</v>
      </c>
      <c r="BG197" s="116">
        <f t="shared" si="16"/>
        <v>0</v>
      </c>
      <c r="BH197" s="116">
        <f t="shared" si="17"/>
        <v>0</v>
      </c>
      <c r="BI197" s="116">
        <f t="shared" si="18"/>
        <v>0</v>
      </c>
      <c r="BJ197" s="17" t="s">
        <v>8</v>
      </c>
      <c r="BK197" s="116">
        <f t="shared" si="19"/>
        <v>0</v>
      </c>
      <c r="BL197" s="17" t="s">
        <v>157</v>
      </c>
      <c r="BM197" s="115" t="s">
        <v>423</v>
      </c>
    </row>
    <row r="198" spans="1:65" s="2" customFormat="1" ht="16.5" customHeight="1">
      <c r="A198" s="28"/>
      <c r="B198" s="176"/>
      <c r="C198" s="253" t="s">
        <v>527</v>
      </c>
      <c r="D198" s="253" t="s">
        <v>291</v>
      </c>
      <c r="E198" s="254" t="s">
        <v>1117</v>
      </c>
      <c r="F198" s="255" t="s">
        <v>1118</v>
      </c>
      <c r="G198" s="256" t="s">
        <v>525</v>
      </c>
      <c r="H198" s="257">
        <v>161</v>
      </c>
      <c r="I198" s="166"/>
      <c r="J198" s="258">
        <f t="shared" si="10"/>
        <v>0</v>
      </c>
      <c r="K198" s="255" t="s">
        <v>1</v>
      </c>
      <c r="L198" s="131"/>
      <c r="M198" s="132" t="s">
        <v>1</v>
      </c>
      <c r="N198" s="133" t="s">
        <v>40</v>
      </c>
      <c r="O198" s="113">
        <v>0</v>
      </c>
      <c r="P198" s="113">
        <f t="shared" si="11"/>
        <v>0</v>
      </c>
      <c r="Q198" s="113">
        <v>0</v>
      </c>
      <c r="R198" s="113">
        <f t="shared" si="12"/>
        <v>0</v>
      </c>
      <c r="S198" s="113">
        <v>0</v>
      </c>
      <c r="T198" s="114">
        <f t="shared" si="13"/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15" t="s">
        <v>189</v>
      </c>
      <c r="AT198" s="115" t="s">
        <v>291</v>
      </c>
      <c r="AU198" s="115" t="s">
        <v>84</v>
      </c>
      <c r="AY198" s="17" t="s">
        <v>150</v>
      </c>
      <c r="BE198" s="116">
        <f t="shared" si="14"/>
        <v>0</v>
      </c>
      <c r="BF198" s="116">
        <f t="shared" si="15"/>
        <v>0</v>
      </c>
      <c r="BG198" s="116">
        <f t="shared" si="16"/>
        <v>0</v>
      </c>
      <c r="BH198" s="116">
        <f t="shared" si="17"/>
        <v>0</v>
      </c>
      <c r="BI198" s="116">
        <f t="shared" si="18"/>
        <v>0</v>
      </c>
      <c r="BJ198" s="17" t="s">
        <v>8</v>
      </c>
      <c r="BK198" s="116">
        <f t="shared" si="19"/>
        <v>0</v>
      </c>
      <c r="BL198" s="17" t="s">
        <v>157</v>
      </c>
      <c r="BM198" s="115" t="s">
        <v>432</v>
      </c>
    </row>
    <row r="199" spans="1:65" s="12" customFormat="1" ht="22.9" customHeight="1">
      <c r="B199" s="229"/>
      <c r="C199" s="230"/>
      <c r="D199" s="231" t="s">
        <v>74</v>
      </c>
      <c r="E199" s="234" t="s">
        <v>1119</v>
      </c>
      <c r="F199" s="234" t="s">
        <v>1120</v>
      </c>
      <c r="G199" s="230"/>
      <c r="H199" s="230"/>
      <c r="I199" s="230"/>
      <c r="J199" s="235">
        <f>BK199</f>
        <v>0</v>
      </c>
      <c r="K199" s="230"/>
      <c r="L199" s="103"/>
      <c r="M199" s="105"/>
      <c r="N199" s="106"/>
      <c r="O199" s="106"/>
      <c r="P199" s="107">
        <f>SUM(P200:P201)</f>
        <v>0</v>
      </c>
      <c r="Q199" s="106"/>
      <c r="R199" s="107">
        <f>SUM(R200:R201)</f>
        <v>0</v>
      </c>
      <c r="S199" s="106"/>
      <c r="T199" s="108">
        <f>SUM(T200:T201)</f>
        <v>0</v>
      </c>
      <c r="AR199" s="104" t="s">
        <v>167</v>
      </c>
      <c r="AT199" s="109" t="s">
        <v>74</v>
      </c>
      <c r="AU199" s="109" t="s">
        <v>8</v>
      </c>
      <c r="AY199" s="104" t="s">
        <v>150</v>
      </c>
      <c r="BK199" s="110">
        <f>SUM(BK200:BK201)</f>
        <v>0</v>
      </c>
    </row>
    <row r="200" spans="1:65" s="2" customFormat="1" ht="16.5" customHeight="1">
      <c r="A200" s="28"/>
      <c r="B200" s="176"/>
      <c r="C200" s="253" t="s">
        <v>532</v>
      </c>
      <c r="D200" s="253" t="s">
        <v>291</v>
      </c>
      <c r="E200" s="254" t="s">
        <v>1121</v>
      </c>
      <c r="F200" s="255" t="s">
        <v>1122</v>
      </c>
      <c r="G200" s="256" t="s">
        <v>1028</v>
      </c>
      <c r="H200" s="257">
        <v>20</v>
      </c>
      <c r="I200" s="166"/>
      <c r="J200" s="258">
        <f>ROUND(I200*H200,0)</f>
        <v>0</v>
      </c>
      <c r="K200" s="255" t="s">
        <v>1</v>
      </c>
      <c r="L200" s="131"/>
      <c r="M200" s="132" t="s">
        <v>1</v>
      </c>
      <c r="N200" s="133" t="s">
        <v>40</v>
      </c>
      <c r="O200" s="113">
        <v>0</v>
      </c>
      <c r="P200" s="113">
        <f>O200*H200</f>
        <v>0</v>
      </c>
      <c r="Q200" s="113">
        <v>0</v>
      </c>
      <c r="R200" s="113">
        <f>Q200*H200</f>
        <v>0</v>
      </c>
      <c r="S200" s="113">
        <v>0</v>
      </c>
      <c r="T200" s="114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15" t="s">
        <v>189</v>
      </c>
      <c r="AT200" s="115" t="s">
        <v>291</v>
      </c>
      <c r="AU200" s="115" t="s">
        <v>84</v>
      </c>
      <c r="AY200" s="17" t="s">
        <v>150</v>
      </c>
      <c r="BE200" s="116">
        <f>IF(N200="základní",J200,0)</f>
        <v>0</v>
      </c>
      <c r="BF200" s="116">
        <f>IF(N200="snížená",J200,0)</f>
        <v>0</v>
      </c>
      <c r="BG200" s="116">
        <f>IF(N200="zákl. přenesená",J200,0)</f>
        <v>0</v>
      </c>
      <c r="BH200" s="116">
        <f>IF(N200="sníž. přenesená",J200,0)</f>
        <v>0</v>
      </c>
      <c r="BI200" s="116">
        <f>IF(N200="nulová",J200,0)</f>
        <v>0</v>
      </c>
      <c r="BJ200" s="17" t="s">
        <v>8</v>
      </c>
      <c r="BK200" s="116">
        <f>ROUND(I200*H200,0)</f>
        <v>0</v>
      </c>
      <c r="BL200" s="17" t="s">
        <v>157</v>
      </c>
      <c r="BM200" s="115" t="s">
        <v>1123</v>
      </c>
    </row>
    <row r="201" spans="1:65" s="2" customFormat="1" ht="21.75" customHeight="1">
      <c r="A201" s="28"/>
      <c r="B201" s="176"/>
      <c r="C201" s="253" t="s">
        <v>538</v>
      </c>
      <c r="D201" s="253" t="s">
        <v>291</v>
      </c>
      <c r="E201" s="254" t="s">
        <v>1124</v>
      </c>
      <c r="F201" s="255" t="s">
        <v>1125</v>
      </c>
      <c r="G201" s="256" t="s">
        <v>996</v>
      </c>
      <c r="H201" s="257">
        <v>1</v>
      </c>
      <c r="I201" s="166"/>
      <c r="J201" s="258">
        <f>ROUND(I201*H201,0)</f>
        <v>0</v>
      </c>
      <c r="K201" s="255" t="s">
        <v>1</v>
      </c>
      <c r="L201" s="131"/>
      <c r="M201" s="132" t="s">
        <v>1</v>
      </c>
      <c r="N201" s="133" t="s">
        <v>40</v>
      </c>
      <c r="O201" s="113">
        <v>0</v>
      </c>
      <c r="P201" s="113">
        <f>O201*H201</f>
        <v>0</v>
      </c>
      <c r="Q201" s="113">
        <v>0</v>
      </c>
      <c r="R201" s="113">
        <f>Q201*H201</f>
        <v>0</v>
      </c>
      <c r="S201" s="113">
        <v>0</v>
      </c>
      <c r="T201" s="114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15" t="s">
        <v>189</v>
      </c>
      <c r="AT201" s="115" t="s">
        <v>291</v>
      </c>
      <c r="AU201" s="115" t="s">
        <v>84</v>
      </c>
      <c r="AY201" s="17" t="s">
        <v>150</v>
      </c>
      <c r="BE201" s="116">
        <f>IF(N201="základní",J201,0)</f>
        <v>0</v>
      </c>
      <c r="BF201" s="116">
        <f>IF(N201="snížená",J201,0)</f>
        <v>0</v>
      </c>
      <c r="BG201" s="116">
        <f>IF(N201="zákl. přenesená",J201,0)</f>
        <v>0</v>
      </c>
      <c r="BH201" s="116">
        <f>IF(N201="sníž. přenesená",J201,0)</f>
        <v>0</v>
      </c>
      <c r="BI201" s="116">
        <f>IF(N201="nulová",J201,0)</f>
        <v>0</v>
      </c>
      <c r="BJ201" s="17" t="s">
        <v>8</v>
      </c>
      <c r="BK201" s="116">
        <f>ROUND(I201*H201,0)</f>
        <v>0</v>
      </c>
      <c r="BL201" s="17" t="s">
        <v>157</v>
      </c>
      <c r="BM201" s="115" t="s">
        <v>1126</v>
      </c>
    </row>
    <row r="202" spans="1:65" s="12" customFormat="1" ht="22.9" customHeight="1">
      <c r="B202" s="229"/>
      <c r="C202" s="230"/>
      <c r="D202" s="231" t="s">
        <v>74</v>
      </c>
      <c r="E202" s="234" t="s">
        <v>1127</v>
      </c>
      <c r="F202" s="234" t="s">
        <v>1128</v>
      </c>
      <c r="G202" s="230"/>
      <c r="H202" s="230"/>
      <c r="I202" s="230"/>
      <c r="J202" s="235">
        <f>BK202</f>
        <v>0</v>
      </c>
      <c r="K202" s="230"/>
      <c r="L202" s="103"/>
      <c r="M202" s="105"/>
      <c r="N202" s="106"/>
      <c r="O202" s="106"/>
      <c r="P202" s="107">
        <f>P203</f>
        <v>0</v>
      </c>
      <c r="Q202" s="106"/>
      <c r="R202" s="107">
        <f>R203</f>
        <v>0</v>
      </c>
      <c r="S202" s="106"/>
      <c r="T202" s="108">
        <f>T203</f>
        <v>0</v>
      </c>
      <c r="AR202" s="104" t="s">
        <v>167</v>
      </c>
      <c r="AT202" s="109" t="s">
        <v>74</v>
      </c>
      <c r="AU202" s="109" t="s">
        <v>8</v>
      </c>
      <c r="AY202" s="104" t="s">
        <v>150</v>
      </c>
      <c r="BK202" s="110">
        <f>BK203</f>
        <v>0</v>
      </c>
    </row>
    <row r="203" spans="1:65" s="2" customFormat="1" ht="16.5" customHeight="1">
      <c r="A203" s="28"/>
      <c r="B203" s="176"/>
      <c r="C203" s="253" t="s">
        <v>542</v>
      </c>
      <c r="D203" s="253" t="s">
        <v>291</v>
      </c>
      <c r="E203" s="254" t="s">
        <v>1129</v>
      </c>
      <c r="F203" s="255" t="s">
        <v>1128</v>
      </c>
      <c r="G203" s="256" t="s">
        <v>1024</v>
      </c>
      <c r="H203" s="257">
        <v>1</v>
      </c>
      <c r="I203" s="166"/>
      <c r="J203" s="258">
        <f>ROUND(I203*H203,0)</f>
        <v>0</v>
      </c>
      <c r="K203" s="255" t="s">
        <v>1</v>
      </c>
      <c r="L203" s="131"/>
      <c r="M203" s="132" t="s">
        <v>1</v>
      </c>
      <c r="N203" s="133" t="s">
        <v>40</v>
      </c>
      <c r="O203" s="113">
        <v>0</v>
      </c>
      <c r="P203" s="113">
        <f>O203*H203</f>
        <v>0</v>
      </c>
      <c r="Q203" s="113">
        <v>0</v>
      </c>
      <c r="R203" s="113">
        <f>Q203*H203</f>
        <v>0</v>
      </c>
      <c r="S203" s="113">
        <v>0</v>
      </c>
      <c r="T203" s="114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15" t="s">
        <v>1033</v>
      </c>
      <c r="AT203" s="115" t="s">
        <v>291</v>
      </c>
      <c r="AU203" s="115" t="s">
        <v>84</v>
      </c>
      <c r="AY203" s="17" t="s">
        <v>150</v>
      </c>
      <c r="BE203" s="116">
        <f>IF(N203="základní",J203,0)</f>
        <v>0</v>
      </c>
      <c r="BF203" s="116">
        <f>IF(N203="snížená",J203,0)</f>
        <v>0</v>
      </c>
      <c r="BG203" s="116">
        <f>IF(N203="zákl. přenesená",J203,0)</f>
        <v>0</v>
      </c>
      <c r="BH203" s="116">
        <f>IF(N203="sníž. přenesená",J203,0)</f>
        <v>0</v>
      </c>
      <c r="BI203" s="116">
        <f>IF(N203="nulová",J203,0)</f>
        <v>0</v>
      </c>
      <c r="BJ203" s="17" t="s">
        <v>8</v>
      </c>
      <c r="BK203" s="116">
        <f>ROUND(I203*H203,0)</f>
        <v>0</v>
      </c>
      <c r="BL203" s="17" t="s">
        <v>608</v>
      </c>
      <c r="BM203" s="115" t="s">
        <v>1130</v>
      </c>
    </row>
    <row r="204" spans="1:65" s="12" customFormat="1" ht="22.9" customHeight="1">
      <c r="B204" s="229"/>
      <c r="C204" s="230"/>
      <c r="D204" s="231" t="s">
        <v>74</v>
      </c>
      <c r="E204" s="234" t="s">
        <v>1131</v>
      </c>
      <c r="F204" s="234" t="s">
        <v>1132</v>
      </c>
      <c r="G204" s="230"/>
      <c r="H204" s="230"/>
      <c r="I204" s="230"/>
      <c r="J204" s="235">
        <f>BK204</f>
        <v>0</v>
      </c>
      <c r="K204" s="230"/>
      <c r="L204" s="103"/>
      <c r="M204" s="105"/>
      <c r="N204" s="106"/>
      <c r="O204" s="106"/>
      <c r="P204" s="107">
        <f>P205</f>
        <v>0</v>
      </c>
      <c r="Q204" s="106"/>
      <c r="R204" s="107">
        <f>R205</f>
        <v>0</v>
      </c>
      <c r="S204" s="106"/>
      <c r="T204" s="108">
        <f>T205</f>
        <v>0</v>
      </c>
      <c r="AR204" s="104" t="s">
        <v>167</v>
      </c>
      <c r="AT204" s="109" t="s">
        <v>74</v>
      </c>
      <c r="AU204" s="109" t="s">
        <v>8</v>
      </c>
      <c r="AY204" s="104" t="s">
        <v>150</v>
      </c>
      <c r="BK204" s="110">
        <f>BK205</f>
        <v>0</v>
      </c>
    </row>
    <row r="205" spans="1:65" s="2" customFormat="1" ht="16.5" customHeight="1">
      <c r="A205" s="28"/>
      <c r="B205" s="176"/>
      <c r="C205" s="253" t="s">
        <v>548</v>
      </c>
      <c r="D205" s="253" t="s">
        <v>291</v>
      </c>
      <c r="E205" s="254" t="s">
        <v>1133</v>
      </c>
      <c r="F205" s="255" t="s">
        <v>1132</v>
      </c>
      <c r="G205" s="256" t="s">
        <v>1024</v>
      </c>
      <c r="H205" s="257">
        <v>1</v>
      </c>
      <c r="I205" s="166"/>
      <c r="J205" s="258">
        <f>ROUND(I205*H205,0)</f>
        <v>0</v>
      </c>
      <c r="K205" s="255" t="s">
        <v>1</v>
      </c>
      <c r="L205" s="131"/>
      <c r="M205" s="142" t="s">
        <v>1</v>
      </c>
      <c r="N205" s="143" t="s">
        <v>40</v>
      </c>
      <c r="O205" s="129">
        <v>0</v>
      </c>
      <c r="P205" s="129">
        <f>O205*H205</f>
        <v>0</v>
      </c>
      <c r="Q205" s="129">
        <v>0</v>
      </c>
      <c r="R205" s="129">
        <f>Q205*H205</f>
        <v>0</v>
      </c>
      <c r="S205" s="129">
        <v>0</v>
      </c>
      <c r="T205" s="130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15" t="s">
        <v>1033</v>
      </c>
      <c r="AT205" s="115" t="s">
        <v>291</v>
      </c>
      <c r="AU205" s="115" t="s">
        <v>84</v>
      </c>
      <c r="AY205" s="17" t="s">
        <v>150</v>
      </c>
      <c r="BE205" s="116">
        <f>IF(N205="základní",J205,0)</f>
        <v>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7" t="s">
        <v>8</v>
      </c>
      <c r="BK205" s="116">
        <f>ROUND(I205*H205,0)</f>
        <v>0</v>
      </c>
      <c r="BL205" s="17" t="s">
        <v>608</v>
      </c>
      <c r="BM205" s="115" t="s">
        <v>1134</v>
      </c>
    </row>
    <row r="206" spans="1:65" s="2" customFormat="1" ht="6.95" customHeight="1">
      <c r="A206" s="28"/>
      <c r="B206" s="205"/>
      <c r="C206" s="206"/>
      <c r="D206" s="206"/>
      <c r="E206" s="206"/>
      <c r="F206" s="206"/>
      <c r="G206" s="206"/>
      <c r="H206" s="206"/>
      <c r="I206" s="206"/>
      <c r="J206" s="206"/>
      <c r="K206" s="206"/>
      <c r="L206" s="29"/>
      <c r="M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</row>
  </sheetData>
  <sheetProtection password="D62F" sheet="1" objects="1" scenarios="1"/>
  <autoFilter ref="C133:K205"/>
  <mergeCells count="9">
    <mergeCell ref="E87:H87"/>
    <mergeCell ref="E124:H124"/>
    <mergeCell ref="E126:H12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6"/>
  <sheetViews>
    <sheetView showGridLines="0" topLeftCell="A107" zoomScaleNormal="100" workbookViewId="0">
      <selection activeCell="H128" sqref="H128:I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111</v>
      </c>
    </row>
    <row r="3" spans="1:4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</row>
    <row r="4" spans="1:4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4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4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4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4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30" customHeight="1">
      <c r="A9" s="28"/>
      <c r="B9" s="176"/>
      <c r="C9" s="177"/>
      <c r="D9" s="177"/>
      <c r="E9" s="313" t="s">
        <v>1135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176"/>
      <c r="C12" s="177"/>
      <c r="D12" s="175" t="s">
        <v>19</v>
      </c>
      <c r="E12" s="177"/>
      <c r="F12" s="178" t="s">
        <v>28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tr">
        <f>IF('Rekapitulace stavby'!AN10="","",'Rekapitulace stavby'!AN10)</f>
        <v/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176"/>
      <c r="C15" s="177"/>
      <c r="D15" s="177"/>
      <c r="E15" s="178" t="str">
        <f>IF('Rekapitulace stavby'!E11="","",'Rekapitulace stavby'!E11)</f>
        <v>ZOO Dvůr Králové a.s., Štefánikova 1029, D.K.n.L.</v>
      </c>
      <c r="F15" s="177"/>
      <c r="G15" s="177"/>
      <c r="H15" s="177"/>
      <c r="I15" s="175" t="s">
        <v>26</v>
      </c>
      <c r="J15" s="178" t="str">
        <f>IF('Rekapitulace stavby'!AN11="","",'Rekapitulace stavby'!AN11)</f>
        <v/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tr">
        <f>IF('Rekapitulace stavby'!AN16="","",'Rekapitulace stavby'!AN16)</f>
        <v/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tr">
        <f>IF('Rekapitulace stavby'!E17="","",'Rekapitulace stavby'!E17)</f>
        <v>Projektis spol. s r.o., Legionářská 562, D.K.n.L.</v>
      </c>
      <c r="F21" s="177"/>
      <c r="G21" s="177"/>
      <c r="H21" s="177"/>
      <c r="I21" s="175" t="s">
        <v>26</v>
      </c>
      <c r="J21" s="178" t="str">
        <f>IF('Rekapitulace stavby'!AN17="","",'Rekapitulace stavby'!AN17)</f>
        <v/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tr">
        <f>IF('Rekapitulace stavby'!AN19="","",'Rekapitulace stavby'!AN19)</f>
        <v/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tr">
        <f>IF('Rekapitulace stavby'!E20="","",'Rekapitulace stavby'!E20)</f>
        <v>ing. V. Švehla</v>
      </c>
      <c r="F24" s="177"/>
      <c r="G24" s="177"/>
      <c r="H24" s="177"/>
      <c r="I24" s="175" t="s">
        <v>26</v>
      </c>
      <c r="J24" s="178" t="str">
        <f>IF('Rekapitulace stavby'!AN20="","",'Rekapitulace stavby'!AN20)</f>
        <v/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ROUND(J125,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ROUND((SUM(BE125:BE185)),  0)</f>
        <v>0</v>
      </c>
      <c r="G33" s="177"/>
      <c r="H33" s="177"/>
      <c r="I33" s="188">
        <v>0.21</v>
      </c>
      <c r="J33" s="187">
        <f>ROUND(((SUM(BE125:BE185))*I33),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ROUND((SUM(BF125:BF185)),  0)</f>
        <v>0</v>
      </c>
      <c r="G34" s="177"/>
      <c r="H34" s="177"/>
      <c r="I34" s="188">
        <v>0.15</v>
      </c>
      <c r="J34" s="187">
        <f>ROUND(((SUM(BF125:BF185))*I34),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ROUND((SUM(BG125:BG185)),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ROUND((SUM(BH125:BH185)),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ROUND((SUM(BI125:BI185)),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57b - SO 57b - Elektrický ohradník -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 xml:space="preserve"> 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J125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976</v>
      </c>
      <c r="E97" s="216"/>
      <c r="F97" s="216"/>
      <c r="G97" s="216"/>
      <c r="H97" s="216"/>
      <c r="I97" s="216"/>
      <c r="J97" s="217">
        <f>J126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980</v>
      </c>
      <c r="E98" s="221"/>
      <c r="F98" s="221"/>
      <c r="G98" s="221"/>
      <c r="H98" s="221"/>
      <c r="I98" s="221"/>
      <c r="J98" s="222">
        <f>J127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984</v>
      </c>
      <c r="E99" s="221"/>
      <c r="F99" s="221"/>
      <c r="G99" s="221"/>
      <c r="H99" s="221"/>
      <c r="I99" s="221"/>
      <c r="J99" s="222">
        <f>J151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985</v>
      </c>
      <c r="E100" s="221"/>
      <c r="F100" s="221"/>
      <c r="G100" s="221"/>
      <c r="H100" s="221"/>
      <c r="I100" s="221"/>
      <c r="J100" s="222">
        <f>J153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986</v>
      </c>
      <c r="E101" s="221"/>
      <c r="F101" s="221"/>
      <c r="G101" s="221"/>
      <c r="H101" s="221"/>
      <c r="I101" s="221"/>
      <c r="J101" s="222">
        <f>J155</f>
        <v>0</v>
      </c>
      <c r="K101" s="219"/>
      <c r="L101" s="93"/>
    </row>
    <row r="102" spans="1:31" s="10" customFormat="1" ht="19.899999999999999" customHeight="1">
      <c r="B102" s="218"/>
      <c r="C102" s="219"/>
      <c r="D102" s="220" t="s">
        <v>987</v>
      </c>
      <c r="E102" s="221"/>
      <c r="F102" s="221"/>
      <c r="G102" s="221"/>
      <c r="H102" s="221"/>
      <c r="I102" s="221"/>
      <c r="J102" s="222">
        <f>J175</f>
        <v>0</v>
      </c>
      <c r="K102" s="219"/>
      <c r="L102" s="93"/>
    </row>
    <row r="103" spans="1:31" s="10" customFormat="1" ht="19.899999999999999" customHeight="1">
      <c r="B103" s="218"/>
      <c r="C103" s="219"/>
      <c r="D103" s="220" t="s">
        <v>988</v>
      </c>
      <c r="E103" s="221"/>
      <c r="F103" s="221"/>
      <c r="G103" s="221"/>
      <c r="H103" s="221"/>
      <c r="I103" s="221"/>
      <c r="J103" s="222">
        <f>J180</f>
        <v>0</v>
      </c>
      <c r="K103" s="219"/>
      <c r="L103" s="93"/>
    </row>
    <row r="104" spans="1:31" s="10" customFormat="1" ht="19.899999999999999" customHeight="1">
      <c r="B104" s="218"/>
      <c r="C104" s="219"/>
      <c r="D104" s="220" t="s">
        <v>989</v>
      </c>
      <c r="E104" s="221"/>
      <c r="F104" s="221"/>
      <c r="G104" s="221"/>
      <c r="H104" s="221"/>
      <c r="I104" s="221"/>
      <c r="J104" s="222">
        <f>J182</f>
        <v>0</v>
      </c>
      <c r="K104" s="219"/>
      <c r="L104" s="93"/>
    </row>
    <row r="105" spans="1:31" s="10" customFormat="1" ht="19.899999999999999" customHeight="1">
      <c r="B105" s="218"/>
      <c r="C105" s="219"/>
      <c r="D105" s="220" t="s">
        <v>990</v>
      </c>
      <c r="E105" s="221"/>
      <c r="F105" s="221"/>
      <c r="G105" s="221"/>
      <c r="H105" s="221"/>
      <c r="I105" s="221"/>
      <c r="J105" s="222">
        <f>J184</f>
        <v>0</v>
      </c>
      <c r="K105" s="219"/>
      <c r="L105" s="93"/>
    </row>
    <row r="106" spans="1:31" s="2" customFormat="1" ht="21.75" customHeight="1">
      <c r="A106" s="28"/>
      <c r="B106" s="176"/>
      <c r="C106" s="177"/>
      <c r="D106" s="177"/>
      <c r="E106" s="177"/>
      <c r="F106" s="177"/>
      <c r="G106" s="177"/>
      <c r="H106" s="177"/>
      <c r="I106" s="177"/>
      <c r="J106" s="177"/>
      <c r="K106" s="177"/>
      <c r="L106" s="37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205"/>
      <c r="C107" s="206"/>
      <c r="D107" s="206"/>
      <c r="E107" s="206"/>
      <c r="F107" s="206"/>
      <c r="G107" s="206"/>
      <c r="H107" s="206"/>
      <c r="I107" s="206"/>
      <c r="J107" s="206"/>
      <c r="K107" s="206"/>
      <c r="L107" s="37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>
      <c r="B108" s="87"/>
      <c r="C108" s="87"/>
      <c r="D108" s="87"/>
      <c r="E108" s="87"/>
      <c r="F108" s="87"/>
      <c r="G108" s="87"/>
      <c r="H108" s="87"/>
      <c r="I108" s="87"/>
      <c r="J108" s="87"/>
      <c r="K108" s="87"/>
    </row>
    <row r="109" spans="1:31">
      <c r="B109" s="87"/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31">
      <c r="B110" s="87"/>
      <c r="C110" s="87"/>
      <c r="D110" s="87"/>
      <c r="E110" s="87"/>
      <c r="F110" s="87"/>
      <c r="G110" s="87"/>
      <c r="H110" s="87"/>
      <c r="I110" s="87"/>
      <c r="J110" s="87"/>
      <c r="K110" s="87"/>
    </row>
    <row r="111" spans="1:31" s="2" customFormat="1" ht="6.95" customHeight="1">
      <c r="A111" s="28"/>
      <c r="B111" s="207"/>
      <c r="C111" s="208"/>
      <c r="D111" s="208"/>
      <c r="E111" s="208"/>
      <c r="F111" s="208"/>
      <c r="G111" s="208"/>
      <c r="H111" s="208"/>
      <c r="I111" s="208"/>
      <c r="J111" s="208"/>
      <c r="K111" s="208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4.95" customHeight="1">
      <c r="A112" s="28"/>
      <c r="B112" s="176"/>
      <c r="C112" s="174" t="s">
        <v>135</v>
      </c>
      <c r="D112" s="177"/>
      <c r="E112" s="177"/>
      <c r="F112" s="177"/>
      <c r="G112" s="177"/>
      <c r="H112" s="177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176"/>
      <c r="C113" s="177"/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176"/>
      <c r="C114" s="175" t="s">
        <v>15</v>
      </c>
      <c r="D114" s="177"/>
      <c r="E114" s="177"/>
      <c r="F114" s="177"/>
      <c r="G114" s="177"/>
      <c r="H114" s="177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26.25" customHeight="1">
      <c r="A115" s="28"/>
      <c r="B115" s="176"/>
      <c r="C115" s="177"/>
      <c r="D115" s="177"/>
      <c r="E115" s="315" t="str">
        <f>E7</f>
        <v>Expozice JZ Afrika, ZOO Dvůr Králové a.s. - Změna B, 3.etapa, 4.část</v>
      </c>
      <c r="F115" s="316"/>
      <c r="G115" s="316"/>
      <c r="H115" s="316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176"/>
      <c r="C116" s="175" t="s">
        <v>122</v>
      </c>
      <c r="D116" s="177"/>
      <c r="E116" s="177"/>
      <c r="F116" s="177"/>
      <c r="G116" s="177"/>
      <c r="H116" s="177"/>
      <c r="I116" s="177"/>
      <c r="J116" s="177"/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30" customHeight="1">
      <c r="A117" s="28"/>
      <c r="B117" s="176"/>
      <c r="C117" s="177"/>
      <c r="D117" s="177"/>
      <c r="E117" s="313" t="str">
        <f>E9</f>
        <v>57b - SO 57b - Elektrický ohradník - změna B, 3.etapa, 4.část</v>
      </c>
      <c r="F117" s="314"/>
      <c r="G117" s="314"/>
      <c r="H117" s="314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176"/>
      <c r="C118" s="177"/>
      <c r="D118" s="177"/>
      <c r="E118" s="177"/>
      <c r="F118" s="177"/>
      <c r="G118" s="177"/>
      <c r="H118" s="177"/>
      <c r="I118" s="177"/>
      <c r="J118" s="177"/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2" customHeight="1">
      <c r="A119" s="28"/>
      <c r="B119" s="176"/>
      <c r="C119" s="175" t="s">
        <v>19</v>
      </c>
      <c r="D119" s="177"/>
      <c r="E119" s="177"/>
      <c r="F119" s="178" t="str">
        <f>F12</f>
        <v xml:space="preserve"> </v>
      </c>
      <c r="G119" s="177"/>
      <c r="H119" s="177"/>
      <c r="I119" s="175" t="s">
        <v>21</v>
      </c>
      <c r="J119" s="179" t="str">
        <f>IF(J12="","",J12)</f>
        <v>15. 8. 2022</v>
      </c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6.95" customHeight="1">
      <c r="A120" s="28"/>
      <c r="B120" s="176"/>
      <c r="C120" s="177"/>
      <c r="D120" s="177"/>
      <c r="E120" s="177"/>
      <c r="F120" s="177"/>
      <c r="G120" s="177"/>
      <c r="H120" s="177"/>
      <c r="I120" s="177"/>
      <c r="J120" s="177"/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40.15" customHeight="1">
      <c r="A121" s="28"/>
      <c r="B121" s="176"/>
      <c r="C121" s="175" t="s">
        <v>23</v>
      </c>
      <c r="D121" s="177"/>
      <c r="E121" s="177"/>
      <c r="F121" s="178" t="str">
        <f>E15</f>
        <v>ZOO Dvůr Králové a.s., Štefánikova 1029, D.K.n.L.</v>
      </c>
      <c r="G121" s="177"/>
      <c r="H121" s="177"/>
      <c r="I121" s="175" t="s">
        <v>29</v>
      </c>
      <c r="J121" s="209" t="str">
        <f>E21</f>
        <v>Projektis spol. s r.o., Legionářská 562, D.K.n.L.</v>
      </c>
      <c r="K121" s="177"/>
      <c r="L121" s="37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5.2" customHeight="1">
      <c r="A122" s="28"/>
      <c r="B122" s="176"/>
      <c r="C122" s="175" t="s">
        <v>27</v>
      </c>
      <c r="D122" s="177"/>
      <c r="E122" s="177"/>
      <c r="F122" s="178" t="str">
        <f>IF(E18="","",E18)</f>
        <v xml:space="preserve"> </v>
      </c>
      <c r="G122" s="177"/>
      <c r="H122" s="177"/>
      <c r="I122" s="175" t="s">
        <v>32</v>
      </c>
      <c r="J122" s="209" t="str">
        <f>E24</f>
        <v>ing. V. Švehla</v>
      </c>
      <c r="K122" s="177"/>
      <c r="L122" s="37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2" customFormat="1" ht="10.35" customHeight="1">
      <c r="A123" s="28"/>
      <c r="B123" s="176"/>
      <c r="C123" s="177"/>
      <c r="D123" s="177"/>
      <c r="E123" s="177"/>
      <c r="F123" s="177"/>
      <c r="G123" s="177"/>
      <c r="H123" s="177"/>
      <c r="I123" s="177"/>
      <c r="J123" s="177"/>
      <c r="K123" s="177"/>
      <c r="L123" s="37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5" s="11" customFormat="1" ht="29.25" customHeight="1">
      <c r="A124" s="94"/>
      <c r="B124" s="223"/>
      <c r="C124" s="224" t="s">
        <v>136</v>
      </c>
      <c r="D124" s="225" t="s">
        <v>60</v>
      </c>
      <c r="E124" s="225" t="s">
        <v>56</v>
      </c>
      <c r="F124" s="225" t="s">
        <v>57</v>
      </c>
      <c r="G124" s="225" t="s">
        <v>137</v>
      </c>
      <c r="H124" s="225" t="s">
        <v>138</v>
      </c>
      <c r="I124" s="225" t="s">
        <v>139</v>
      </c>
      <c r="J124" s="225" t="s">
        <v>126</v>
      </c>
      <c r="K124" s="226" t="s">
        <v>140</v>
      </c>
      <c r="L124" s="99"/>
      <c r="M124" s="57" t="s">
        <v>1</v>
      </c>
      <c r="N124" s="58" t="s">
        <v>39</v>
      </c>
      <c r="O124" s="58" t="s">
        <v>141</v>
      </c>
      <c r="P124" s="58" t="s">
        <v>142</v>
      </c>
      <c r="Q124" s="58" t="s">
        <v>143</v>
      </c>
      <c r="R124" s="58" t="s">
        <v>144</v>
      </c>
      <c r="S124" s="58" t="s">
        <v>145</v>
      </c>
      <c r="T124" s="59" t="s">
        <v>146</v>
      </c>
      <c r="U124" s="94"/>
      <c r="V124" s="94"/>
      <c r="W124" s="94"/>
      <c r="X124" s="94"/>
      <c r="Y124" s="94"/>
      <c r="Z124" s="94"/>
      <c r="AA124" s="94"/>
      <c r="AB124" s="94"/>
      <c r="AC124" s="94"/>
      <c r="AD124" s="94"/>
      <c r="AE124" s="94"/>
    </row>
    <row r="125" spans="1:65" s="2" customFormat="1" ht="22.9" customHeight="1">
      <c r="A125" s="28"/>
      <c r="B125" s="176"/>
      <c r="C125" s="227" t="s">
        <v>147</v>
      </c>
      <c r="D125" s="177"/>
      <c r="E125" s="177"/>
      <c r="F125" s="177"/>
      <c r="G125" s="177"/>
      <c r="H125" s="177"/>
      <c r="I125" s="177"/>
      <c r="J125" s="228">
        <f>BK125</f>
        <v>0</v>
      </c>
      <c r="K125" s="177"/>
      <c r="L125" s="29"/>
      <c r="M125" s="60"/>
      <c r="N125" s="51"/>
      <c r="O125" s="61"/>
      <c r="P125" s="100">
        <f>P126</f>
        <v>0</v>
      </c>
      <c r="Q125" s="61"/>
      <c r="R125" s="100">
        <f>R126</f>
        <v>0</v>
      </c>
      <c r="S125" s="61"/>
      <c r="T125" s="101">
        <f>T126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7" t="s">
        <v>74</v>
      </c>
      <c r="AU125" s="17" t="s">
        <v>128</v>
      </c>
      <c r="BK125" s="102">
        <f>BK126</f>
        <v>0</v>
      </c>
    </row>
    <row r="126" spans="1:65" s="12" customFormat="1" ht="25.9" customHeight="1">
      <c r="B126" s="229"/>
      <c r="C126" s="230"/>
      <c r="D126" s="231" t="s">
        <v>74</v>
      </c>
      <c r="E126" s="232" t="s">
        <v>291</v>
      </c>
      <c r="F126" s="232" t="s">
        <v>991</v>
      </c>
      <c r="G126" s="230"/>
      <c r="H126" s="230"/>
      <c r="I126" s="230"/>
      <c r="J126" s="233">
        <f>BK126</f>
        <v>0</v>
      </c>
      <c r="K126" s="230"/>
      <c r="L126" s="103"/>
      <c r="M126" s="105"/>
      <c r="N126" s="106"/>
      <c r="O126" s="106"/>
      <c r="P126" s="107">
        <f>P127+P151+P153+P155+P175+P180+P182+P184</f>
        <v>0</v>
      </c>
      <c r="Q126" s="106"/>
      <c r="R126" s="107">
        <f>R127+R151+R153+R155+R175+R180+R182+R184</f>
        <v>0</v>
      </c>
      <c r="S126" s="106"/>
      <c r="T126" s="108">
        <f>T127+T151+T153+T155+T175+T180+T182+T184</f>
        <v>0</v>
      </c>
      <c r="AR126" s="104" t="s">
        <v>167</v>
      </c>
      <c r="AT126" s="109" t="s">
        <v>74</v>
      </c>
      <c r="AU126" s="109" t="s">
        <v>75</v>
      </c>
      <c r="AY126" s="104" t="s">
        <v>150</v>
      </c>
      <c r="BK126" s="110">
        <f>BK127+BK151+BK153+BK155+BK175+BK180+BK182+BK184</f>
        <v>0</v>
      </c>
    </row>
    <row r="127" spans="1:65" s="12" customFormat="1" ht="22.9" customHeight="1">
      <c r="B127" s="229"/>
      <c r="C127" s="230"/>
      <c r="D127" s="231" t="s">
        <v>74</v>
      </c>
      <c r="E127" s="234" t="s">
        <v>1039</v>
      </c>
      <c r="F127" s="234" t="s">
        <v>1040</v>
      </c>
      <c r="G127" s="230"/>
      <c r="H127" s="230"/>
      <c r="I127" s="230"/>
      <c r="J127" s="235">
        <f>BK127</f>
        <v>0</v>
      </c>
      <c r="K127" s="230"/>
      <c r="L127" s="103"/>
      <c r="M127" s="105"/>
      <c r="N127" s="106"/>
      <c r="O127" s="106"/>
      <c r="P127" s="107">
        <f>SUM(P128:P150)</f>
        <v>0</v>
      </c>
      <c r="Q127" s="106"/>
      <c r="R127" s="107">
        <f>SUM(R128:R150)</f>
        <v>0</v>
      </c>
      <c r="S127" s="106"/>
      <c r="T127" s="108">
        <f>SUM(T128:T150)</f>
        <v>0</v>
      </c>
      <c r="AR127" s="104" t="s">
        <v>167</v>
      </c>
      <c r="AT127" s="109" t="s">
        <v>74</v>
      </c>
      <c r="AU127" s="109" t="s">
        <v>8</v>
      </c>
      <c r="AY127" s="104" t="s">
        <v>150</v>
      </c>
      <c r="BK127" s="110">
        <f>SUM(BK128:BK150)</f>
        <v>0</v>
      </c>
    </row>
    <row r="128" spans="1:65" s="2" customFormat="1" ht="16.5" customHeight="1">
      <c r="A128" s="28"/>
      <c r="B128" s="176"/>
      <c r="C128" s="253" t="s">
        <v>8</v>
      </c>
      <c r="D128" s="253" t="s">
        <v>291</v>
      </c>
      <c r="E128" s="254" t="s">
        <v>1136</v>
      </c>
      <c r="F128" s="255" t="s">
        <v>1137</v>
      </c>
      <c r="G128" s="256" t="s">
        <v>525</v>
      </c>
      <c r="H128" s="257">
        <v>598</v>
      </c>
      <c r="I128" s="166"/>
      <c r="J128" s="258">
        <f t="shared" ref="J128:J150" si="0">ROUND(I128*H128,0)</f>
        <v>0</v>
      </c>
      <c r="K128" s="255" t="s">
        <v>1</v>
      </c>
      <c r="L128" s="131"/>
      <c r="M128" s="132" t="s">
        <v>1</v>
      </c>
      <c r="N128" s="133" t="s">
        <v>40</v>
      </c>
      <c r="O128" s="113">
        <v>0</v>
      </c>
      <c r="P128" s="113">
        <f t="shared" ref="P128:P150" si="1">O128*H128</f>
        <v>0</v>
      </c>
      <c r="Q128" s="113">
        <v>0</v>
      </c>
      <c r="R128" s="113">
        <f t="shared" ref="R128:R150" si="2">Q128*H128</f>
        <v>0</v>
      </c>
      <c r="S128" s="113">
        <v>0</v>
      </c>
      <c r="T128" s="114">
        <f t="shared" ref="T128:T150" si="3"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15" t="s">
        <v>189</v>
      </c>
      <c r="AT128" s="115" t="s">
        <v>291</v>
      </c>
      <c r="AU128" s="115" t="s">
        <v>84</v>
      </c>
      <c r="AY128" s="17" t="s">
        <v>150</v>
      </c>
      <c r="BE128" s="116">
        <f t="shared" ref="BE128:BE150" si="4">IF(N128="základní",J128,0)</f>
        <v>0</v>
      </c>
      <c r="BF128" s="116">
        <f t="shared" ref="BF128:BF150" si="5">IF(N128="snížená",J128,0)</f>
        <v>0</v>
      </c>
      <c r="BG128" s="116">
        <f t="shared" ref="BG128:BG150" si="6">IF(N128="zákl. přenesená",J128,0)</f>
        <v>0</v>
      </c>
      <c r="BH128" s="116">
        <f t="shared" ref="BH128:BH150" si="7">IF(N128="sníž. přenesená",J128,0)</f>
        <v>0</v>
      </c>
      <c r="BI128" s="116">
        <f t="shared" ref="BI128:BI150" si="8">IF(N128="nulová",J128,0)</f>
        <v>0</v>
      </c>
      <c r="BJ128" s="17" t="s">
        <v>8</v>
      </c>
      <c r="BK128" s="116">
        <f t="shared" ref="BK128:BK150" si="9">ROUND(I128*H128,0)</f>
        <v>0</v>
      </c>
      <c r="BL128" s="17" t="s">
        <v>157</v>
      </c>
      <c r="BM128" s="115" t="s">
        <v>84</v>
      </c>
    </row>
    <row r="129" spans="1:65" s="2" customFormat="1" ht="16.5" customHeight="1">
      <c r="A129" s="28"/>
      <c r="B129" s="176"/>
      <c r="C129" s="253" t="s">
        <v>84</v>
      </c>
      <c r="D129" s="253" t="s">
        <v>291</v>
      </c>
      <c r="E129" s="254" t="s">
        <v>1138</v>
      </c>
      <c r="F129" s="255" t="s">
        <v>1139</v>
      </c>
      <c r="G129" s="256" t="s">
        <v>996</v>
      </c>
      <c r="H129" s="257">
        <v>48</v>
      </c>
      <c r="I129" s="166"/>
      <c r="J129" s="258">
        <f t="shared" si="0"/>
        <v>0</v>
      </c>
      <c r="K129" s="255" t="s">
        <v>1</v>
      </c>
      <c r="L129" s="131"/>
      <c r="M129" s="132" t="s">
        <v>1</v>
      </c>
      <c r="N129" s="133" t="s">
        <v>40</v>
      </c>
      <c r="O129" s="113">
        <v>0</v>
      </c>
      <c r="P129" s="113">
        <f t="shared" si="1"/>
        <v>0</v>
      </c>
      <c r="Q129" s="113">
        <v>0</v>
      </c>
      <c r="R129" s="113">
        <f t="shared" si="2"/>
        <v>0</v>
      </c>
      <c r="S129" s="113">
        <v>0</v>
      </c>
      <c r="T129" s="114">
        <f t="shared" si="3"/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15" t="s">
        <v>189</v>
      </c>
      <c r="AT129" s="115" t="s">
        <v>291</v>
      </c>
      <c r="AU129" s="115" t="s">
        <v>84</v>
      </c>
      <c r="AY129" s="17" t="s">
        <v>150</v>
      </c>
      <c r="BE129" s="116">
        <f t="shared" si="4"/>
        <v>0</v>
      </c>
      <c r="BF129" s="116">
        <f t="shared" si="5"/>
        <v>0</v>
      </c>
      <c r="BG129" s="116">
        <f t="shared" si="6"/>
        <v>0</v>
      </c>
      <c r="BH129" s="116">
        <f t="shared" si="7"/>
        <v>0</v>
      </c>
      <c r="BI129" s="116">
        <f t="shared" si="8"/>
        <v>0</v>
      </c>
      <c r="BJ129" s="17" t="s">
        <v>8</v>
      </c>
      <c r="BK129" s="116">
        <f t="shared" si="9"/>
        <v>0</v>
      </c>
      <c r="BL129" s="17" t="s">
        <v>157</v>
      </c>
      <c r="BM129" s="115" t="s">
        <v>157</v>
      </c>
    </row>
    <row r="130" spans="1:65" s="2" customFormat="1" ht="16.5" customHeight="1">
      <c r="A130" s="28"/>
      <c r="B130" s="176"/>
      <c r="C130" s="253" t="s">
        <v>167</v>
      </c>
      <c r="D130" s="253" t="s">
        <v>291</v>
      </c>
      <c r="E130" s="254" t="s">
        <v>1140</v>
      </c>
      <c r="F130" s="255" t="s">
        <v>1141</v>
      </c>
      <c r="G130" s="256" t="s">
        <v>996</v>
      </c>
      <c r="H130" s="257">
        <v>184</v>
      </c>
      <c r="I130" s="166"/>
      <c r="J130" s="258">
        <f t="shared" si="0"/>
        <v>0</v>
      </c>
      <c r="K130" s="255" t="s">
        <v>1</v>
      </c>
      <c r="L130" s="131"/>
      <c r="M130" s="132" t="s">
        <v>1</v>
      </c>
      <c r="N130" s="133" t="s">
        <v>40</v>
      </c>
      <c r="O130" s="113">
        <v>0</v>
      </c>
      <c r="P130" s="113">
        <f t="shared" si="1"/>
        <v>0</v>
      </c>
      <c r="Q130" s="113">
        <v>0</v>
      </c>
      <c r="R130" s="113">
        <f t="shared" si="2"/>
        <v>0</v>
      </c>
      <c r="S130" s="113">
        <v>0</v>
      </c>
      <c r="T130" s="114">
        <f t="shared" si="3"/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15" t="s">
        <v>189</v>
      </c>
      <c r="AT130" s="115" t="s">
        <v>291</v>
      </c>
      <c r="AU130" s="115" t="s">
        <v>84</v>
      </c>
      <c r="AY130" s="17" t="s">
        <v>150</v>
      </c>
      <c r="BE130" s="116">
        <f t="shared" si="4"/>
        <v>0</v>
      </c>
      <c r="BF130" s="116">
        <f t="shared" si="5"/>
        <v>0</v>
      </c>
      <c r="BG130" s="116">
        <f t="shared" si="6"/>
        <v>0</v>
      </c>
      <c r="BH130" s="116">
        <f t="shared" si="7"/>
        <v>0</v>
      </c>
      <c r="BI130" s="116">
        <f t="shared" si="8"/>
        <v>0</v>
      </c>
      <c r="BJ130" s="17" t="s">
        <v>8</v>
      </c>
      <c r="BK130" s="116">
        <f t="shared" si="9"/>
        <v>0</v>
      </c>
      <c r="BL130" s="17" t="s">
        <v>157</v>
      </c>
      <c r="BM130" s="115" t="s">
        <v>181</v>
      </c>
    </row>
    <row r="131" spans="1:65" s="2" customFormat="1" ht="16.5" customHeight="1">
      <c r="A131" s="28"/>
      <c r="B131" s="176"/>
      <c r="C131" s="253" t="s">
        <v>157</v>
      </c>
      <c r="D131" s="253" t="s">
        <v>291</v>
      </c>
      <c r="E131" s="254" t="s">
        <v>1142</v>
      </c>
      <c r="F131" s="255" t="s">
        <v>1143</v>
      </c>
      <c r="G131" s="256" t="s">
        <v>996</v>
      </c>
      <c r="H131" s="257">
        <v>66</v>
      </c>
      <c r="I131" s="166"/>
      <c r="J131" s="258">
        <f t="shared" si="0"/>
        <v>0</v>
      </c>
      <c r="K131" s="255" t="s">
        <v>1</v>
      </c>
      <c r="L131" s="131"/>
      <c r="M131" s="132" t="s">
        <v>1</v>
      </c>
      <c r="N131" s="133" t="s">
        <v>40</v>
      </c>
      <c r="O131" s="113">
        <v>0</v>
      </c>
      <c r="P131" s="113">
        <f t="shared" si="1"/>
        <v>0</v>
      </c>
      <c r="Q131" s="113">
        <v>0</v>
      </c>
      <c r="R131" s="113">
        <f t="shared" si="2"/>
        <v>0</v>
      </c>
      <c r="S131" s="113">
        <v>0</v>
      </c>
      <c r="T131" s="114">
        <f t="shared" si="3"/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15" t="s">
        <v>189</v>
      </c>
      <c r="AT131" s="115" t="s">
        <v>291</v>
      </c>
      <c r="AU131" s="115" t="s">
        <v>84</v>
      </c>
      <c r="AY131" s="17" t="s">
        <v>150</v>
      </c>
      <c r="BE131" s="116">
        <f t="shared" si="4"/>
        <v>0</v>
      </c>
      <c r="BF131" s="116">
        <f t="shared" si="5"/>
        <v>0</v>
      </c>
      <c r="BG131" s="116">
        <f t="shared" si="6"/>
        <v>0</v>
      </c>
      <c r="BH131" s="116">
        <f t="shared" si="7"/>
        <v>0</v>
      </c>
      <c r="BI131" s="116">
        <f t="shared" si="8"/>
        <v>0</v>
      </c>
      <c r="BJ131" s="17" t="s">
        <v>8</v>
      </c>
      <c r="BK131" s="116">
        <f t="shared" si="9"/>
        <v>0</v>
      </c>
      <c r="BL131" s="17" t="s">
        <v>157</v>
      </c>
      <c r="BM131" s="115" t="s">
        <v>189</v>
      </c>
    </row>
    <row r="132" spans="1:65" s="2" customFormat="1" ht="16.5" customHeight="1">
      <c r="A132" s="28"/>
      <c r="B132" s="176"/>
      <c r="C132" s="253" t="s">
        <v>176</v>
      </c>
      <c r="D132" s="253" t="s">
        <v>291</v>
      </c>
      <c r="E132" s="254" t="s">
        <v>1144</v>
      </c>
      <c r="F132" s="255" t="s">
        <v>1145</v>
      </c>
      <c r="G132" s="256" t="s">
        <v>525</v>
      </c>
      <c r="H132" s="257">
        <v>37</v>
      </c>
      <c r="I132" s="166"/>
      <c r="J132" s="258">
        <f t="shared" si="0"/>
        <v>0</v>
      </c>
      <c r="K132" s="255" t="s">
        <v>1</v>
      </c>
      <c r="L132" s="131"/>
      <c r="M132" s="132" t="s">
        <v>1</v>
      </c>
      <c r="N132" s="133" t="s">
        <v>40</v>
      </c>
      <c r="O132" s="113">
        <v>0</v>
      </c>
      <c r="P132" s="113">
        <f t="shared" si="1"/>
        <v>0</v>
      </c>
      <c r="Q132" s="113">
        <v>0</v>
      </c>
      <c r="R132" s="113">
        <f t="shared" si="2"/>
        <v>0</v>
      </c>
      <c r="S132" s="113">
        <v>0</v>
      </c>
      <c r="T132" s="114">
        <f t="shared" si="3"/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15" t="s">
        <v>189</v>
      </c>
      <c r="AT132" s="115" t="s">
        <v>291</v>
      </c>
      <c r="AU132" s="115" t="s">
        <v>84</v>
      </c>
      <c r="AY132" s="17" t="s">
        <v>150</v>
      </c>
      <c r="BE132" s="116">
        <f t="shared" si="4"/>
        <v>0</v>
      </c>
      <c r="BF132" s="116">
        <f t="shared" si="5"/>
        <v>0</v>
      </c>
      <c r="BG132" s="116">
        <f t="shared" si="6"/>
        <v>0</v>
      </c>
      <c r="BH132" s="116">
        <f t="shared" si="7"/>
        <v>0</v>
      </c>
      <c r="BI132" s="116">
        <f t="shared" si="8"/>
        <v>0</v>
      </c>
      <c r="BJ132" s="17" t="s">
        <v>8</v>
      </c>
      <c r="BK132" s="116">
        <f t="shared" si="9"/>
        <v>0</v>
      </c>
      <c r="BL132" s="17" t="s">
        <v>157</v>
      </c>
      <c r="BM132" s="115" t="s">
        <v>202</v>
      </c>
    </row>
    <row r="133" spans="1:65" s="2" customFormat="1" ht="16.5" customHeight="1">
      <c r="A133" s="28"/>
      <c r="B133" s="176"/>
      <c r="C133" s="253" t="s">
        <v>181</v>
      </c>
      <c r="D133" s="253" t="s">
        <v>291</v>
      </c>
      <c r="E133" s="254" t="s">
        <v>1146</v>
      </c>
      <c r="F133" s="255" t="s">
        <v>1147</v>
      </c>
      <c r="G133" s="256" t="s">
        <v>525</v>
      </c>
      <c r="H133" s="257">
        <v>36</v>
      </c>
      <c r="I133" s="166"/>
      <c r="J133" s="258">
        <f t="shared" si="0"/>
        <v>0</v>
      </c>
      <c r="K133" s="255" t="s">
        <v>1</v>
      </c>
      <c r="L133" s="131"/>
      <c r="M133" s="132" t="s">
        <v>1</v>
      </c>
      <c r="N133" s="133" t="s">
        <v>40</v>
      </c>
      <c r="O133" s="113">
        <v>0</v>
      </c>
      <c r="P133" s="113">
        <f t="shared" si="1"/>
        <v>0</v>
      </c>
      <c r="Q133" s="113">
        <v>0</v>
      </c>
      <c r="R133" s="113">
        <f t="shared" si="2"/>
        <v>0</v>
      </c>
      <c r="S133" s="113">
        <v>0</v>
      </c>
      <c r="T133" s="114">
        <f t="shared" si="3"/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15" t="s">
        <v>189</v>
      </c>
      <c r="AT133" s="115" t="s">
        <v>291</v>
      </c>
      <c r="AU133" s="115" t="s">
        <v>84</v>
      </c>
      <c r="AY133" s="17" t="s">
        <v>150</v>
      </c>
      <c r="BE133" s="116">
        <f t="shared" si="4"/>
        <v>0</v>
      </c>
      <c r="BF133" s="116">
        <f t="shared" si="5"/>
        <v>0</v>
      </c>
      <c r="BG133" s="116">
        <f t="shared" si="6"/>
        <v>0</v>
      </c>
      <c r="BH133" s="116">
        <f t="shared" si="7"/>
        <v>0</v>
      </c>
      <c r="BI133" s="116">
        <f t="shared" si="8"/>
        <v>0</v>
      </c>
      <c r="BJ133" s="17" t="s">
        <v>8</v>
      </c>
      <c r="BK133" s="116">
        <f t="shared" si="9"/>
        <v>0</v>
      </c>
      <c r="BL133" s="17" t="s">
        <v>157</v>
      </c>
      <c r="BM133" s="115" t="s">
        <v>211</v>
      </c>
    </row>
    <row r="134" spans="1:65" s="2" customFormat="1" ht="16.5" customHeight="1">
      <c r="A134" s="28"/>
      <c r="B134" s="176"/>
      <c r="C134" s="253" t="s">
        <v>185</v>
      </c>
      <c r="D134" s="253" t="s">
        <v>291</v>
      </c>
      <c r="E134" s="254" t="s">
        <v>1057</v>
      </c>
      <c r="F134" s="255" t="s">
        <v>1058</v>
      </c>
      <c r="G134" s="256" t="s">
        <v>525</v>
      </c>
      <c r="H134" s="257">
        <v>15</v>
      </c>
      <c r="I134" s="166"/>
      <c r="J134" s="258">
        <f t="shared" si="0"/>
        <v>0</v>
      </c>
      <c r="K134" s="255" t="s">
        <v>1</v>
      </c>
      <c r="L134" s="131"/>
      <c r="M134" s="132" t="s">
        <v>1</v>
      </c>
      <c r="N134" s="133" t="s">
        <v>40</v>
      </c>
      <c r="O134" s="113">
        <v>0</v>
      </c>
      <c r="P134" s="113">
        <f t="shared" si="1"/>
        <v>0</v>
      </c>
      <c r="Q134" s="113">
        <v>0</v>
      </c>
      <c r="R134" s="113">
        <f t="shared" si="2"/>
        <v>0</v>
      </c>
      <c r="S134" s="113">
        <v>0</v>
      </c>
      <c r="T134" s="114">
        <f t="shared" si="3"/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15" t="s">
        <v>189</v>
      </c>
      <c r="AT134" s="115" t="s">
        <v>291</v>
      </c>
      <c r="AU134" s="115" t="s">
        <v>84</v>
      </c>
      <c r="AY134" s="17" t="s">
        <v>150</v>
      </c>
      <c r="BE134" s="116">
        <f t="shared" si="4"/>
        <v>0</v>
      </c>
      <c r="BF134" s="116">
        <f t="shared" si="5"/>
        <v>0</v>
      </c>
      <c r="BG134" s="116">
        <f t="shared" si="6"/>
        <v>0</v>
      </c>
      <c r="BH134" s="116">
        <f t="shared" si="7"/>
        <v>0</v>
      </c>
      <c r="BI134" s="116">
        <f t="shared" si="8"/>
        <v>0</v>
      </c>
      <c r="BJ134" s="17" t="s">
        <v>8</v>
      </c>
      <c r="BK134" s="116">
        <f t="shared" si="9"/>
        <v>0</v>
      </c>
      <c r="BL134" s="17" t="s">
        <v>157</v>
      </c>
      <c r="BM134" s="115" t="s">
        <v>221</v>
      </c>
    </row>
    <row r="135" spans="1:65" s="2" customFormat="1" ht="16.5" customHeight="1">
      <c r="A135" s="28"/>
      <c r="B135" s="176"/>
      <c r="C135" s="253" t="s">
        <v>189</v>
      </c>
      <c r="D135" s="253" t="s">
        <v>291</v>
      </c>
      <c r="E135" s="254" t="s">
        <v>1148</v>
      </c>
      <c r="F135" s="255" t="s">
        <v>1149</v>
      </c>
      <c r="G135" s="256" t="s">
        <v>525</v>
      </c>
      <c r="H135" s="257">
        <v>115</v>
      </c>
      <c r="I135" s="166"/>
      <c r="J135" s="258">
        <f t="shared" si="0"/>
        <v>0</v>
      </c>
      <c r="K135" s="255" t="s">
        <v>1</v>
      </c>
      <c r="L135" s="131"/>
      <c r="M135" s="132" t="s">
        <v>1</v>
      </c>
      <c r="N135" s="133" t="s">
        <v>40</v>
      </c>
      <c r="O135" s="113">
        <v>0</v>
      </c>
      <c r="P135" s="113">
        <f t="shared" si="1"/>
        <v>0</v>
      </c>
      <c r="Q135" s="113">
        <v>0</v>
      </c>
      <c r="R135" s="113">
        <f t="shared" si="2"/>
        <v>0</v>
      </c>
      <c r="S135" s="113">
        <v>0</v>
      </c>
      <c r="T135" s="114">
        <f t="shared" si="3"/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15" t="s">
        <v>189</v>
      </c>
      <c r="AT135" s="115" t="s">
        <v>291</v>
      </c>
      <c r="AU135" s="115" t="s">
        <v>84</v>
      </c>
      <c r="AY135" s="17" t="s">
        <v>150</v>
      </c>
      <c r="BE135" s="116">
        <f t="shared" si="4"/>
        <v>0</v>
      </c>
      <c r="BF135" s="116">
        <f t="shared" si="5"/>
        <v>0</v>
      </c>
      <c r="BG135" s="116">
        <f t="shared" si="6"/>
        <v>0</v>
      </c>
      <c r="BH135" s="116">
        <f t="shared" si="7"/>
        <v>0</v>
      </c>
      <c r="BI135" s="116">
        <f t="shared" si="8"/>
        <v>0</v>
      </c>
      <c r="BJ135" s="17" t="s">
        <v>8</v>
      </c>
      <c r="BK135" s="116">
        <f t="shared" si="9"/>
        <v>0</v>
      </c>
      <c r="BL135" s="17" t="s">
        <v>157</v>
      </c>
      <c r="BM135" s="115" t="s">
        <v>230</v>
      </c>
    </row>
    <row r="136" spans="1:65" s="2" customFormat="1" ht="16.5" customHeight="1">
      <c r="A136" s="28"/>
      <c r="B136" s="176"/>
      <c r="C136" s="253" t="s">
        <v>195</v>
      </c>
      <c r="D136" s="253" t="s">
        <v>291</v>
      </c>
      <c r="E136" s="254" t="s">
        <v>1150</v>
      </c>
      <c r="F136" s="255" t="s">
        <v>1151</v>
      </c>
      <c r="G136" s="256" t="s">
        <v>996</v>
      </c>
      <c r="H136" s="257">
        <v>5</v>
      </c>
      <c r="I136" s="166"/>
      <c r="J136" s="258">
        <f t="shared" si="0"/>
        <v>0</v>
      </c>
      <c r="K136" s="255" t="s">
        <v>1</v>
      </c>
      <c r="L136" s="131"/>
      <c r="M136" s="132" t="s">
        <v>1</v>
      </c>
      <c r="N136" s="133" t="s">
        <v>40</v>
      </c>
      <c r="O136" s="113">
        <v>0</v>
      </c>
      <c r="P136" s="113">
        <f t="shared" si="1"/>
        <v>0</v>
      </c>
      <c r="Q136" s="113">
        <v>0</v>
      </c>
      <c r="R136" s="113">
        <f t="shared" si="2"/>
        <v>0</v>
      </c>
      <c r="S136" s="113">
        <v>0</v>
      </c>
      <c r="T136" s="114">
        <f t="shared" si="3"/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15" t="s">
        <v>189</v>
      </c>
      <c r="AT136" s="115" t="s">
        <v>291</v>
      </c>
      <c r="AU136" s="115" t="s">
        <v>84</v>
      </c>
      <c r="AY136" s="17" t="s">
        <v>150</v>
      </c>
      <c r="BE136" s="116">
        <f t="shared" si="4"/>
        <v>0</v>
      </c>
      <c r="BF136" s="116">
        <f t="shared" si="5"/>
        <v>0</v>
      </c>
      <c r="BG136" s="116">
        <f t="shared" si="6"/>
        <v>0</v>
      </c>
      <c r="BH136" s="116">
        <f t="shared" si="7"/>
        <v>0</v>
      </c>
      <c r="BI136" s="116">
        <f t="shared" si="8"/>
        <v>0</v>
      </c>
      <c r="BJ136" s="17" t="s">
        <v>8</v>
      </c>
      <c r="BK136" s="116">
        <f t="shared" si="9"/>
        <v>0</v>
      </c>
      <c r="BL136" s="17" t="s">
        <v>157</v>
      </c>
      <c r="BM136" s="115" t="s">
        <v>241</v>
      </c>
    </row>
    <row r="137" spans="1:65" s="2" customFormat="1" ht="16.5" customHeight="1">
      <c r="A137" s="28"/>
      <c r="B137" s="176"/>
      <c r="C137" s="253" t="s">
        <v>202</v>
      </c>
      <c r="D137" s="253" t="s">
        <v>291</v>
      </c>
      <c r="E137" s="254" t="s">
        <v>1152</v>
      </c>
      <c r="F137" s="255" t="s">
        <v>1153</v>
      </c>
      <c r="G137" s="256" t="s">
        <v>996</v>
      </c>
      <c r="H137" s="257">
        <v>5</v>
      </c>
      <c r="I137" s="166"/>
      <c r="J137" s="258">
        <f t="shared" si="0"/>
        <v>0</v>
      </c>
      <c r="K137" s="255" t="s">
        <v>1</v>
      </c>
      <c r="L137" s="131"/>
      <c r="M137" s="132" t="s">
        <v>1</v>
      </c>
      <c r="N137" s="133" t="s">
        <v>40</v>
      </c>
      <c r="O137" s="113">
        <v>0</v>
      </c>
      <c r="P137" s="113">
        <f t="shared" si="1"/>
        <v>0</v>
      </c>
      <c r="Q137" s="113">
        <v>0</v>
      </c>
      <c r="R137" s="113">
        <f t="shared" si="2"/>
        <v>0</v>
      </c>
      <c r="S137" s="113">
        <v>0</v>
      </c>
      <c r="T137" s="114">
        <f t="shared" si="3"/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189</v>
      </c>
      <c r="AT137" s="115" t="s">
        <v>291</v>
      </c>
      <c r="AU137" s="115" t="s">
        <v>84</v>
      </c>
      <c r="AY137" s="17" t="s">
        <v>150</v>
      </c>
      <c r="BE137" s="116">
        <f t="shared" si="4"/>
        <v>0</v>
      </c>
      <c r="BF137" s="116">
        <f t="shared" si="5"/>
        <v>0</v>
      </c>
      <c r="BG137" s="116">
        <f t="shared" si="6"/>
        <v>0</v>
      </c>
      <c r="BH137" s="116">
        <f t="shared" si="7"/>
        <v>0</v>
      </c>
      <c r="BI137" s="116">
        <f t="shared" si="8"/>
        <v>0</v>
      </c>
      <c r="BJ137" s="17" t="s">
        <v>8</v>
      </c>
      <c r="BK137" s="116">
        <f t="shared" si="9"/>
        <v>0</v>
      </c>
      <c r="BL137" s="17" t="s">
        <v>157</v>
      </c>
      <c r="BM137" s="115" t="s">
        <v>382</v>
      </c>
    </row>
    <row r="138" spans="1:65" s="2" customFormat="1" ht="16.5" customHeight="1">
      <c r="A138" s="28"/>
      <c r="B138" s="176"/>
      <c r="C138" s="253" t="s">
        <v>207</v>
      </c>
      <c r="D138" s="253" t="s">
        <v>291</v>
      </c>
      <c r="E138" s="254" t="s">
        <v>1154</v>
      </c>
      <c r="F138" s="255" t="s">
        <v>1155</v>
      </c>
      <c r="G138" s="256" t="s">
        <v>996</v>
      </c>
      <c r="H138" s="257">
        <v>6</v>
      </c>
      <c r="I138" s="166"/>
      <c r="J138" s="258">
        <f t="shared" si="0"/>
        <v>0</v>
      </c>
      <c r="K138" s="255" t="s">
        <v>1</v>
      </c>
      <c r="L138" s="131"/>
      <c r="M138" s="132" t="s">
        <v>1</v>
      </c>
      <c r="N138" s="133" t="s">
        <v>40</v>
      </c>
      <c r="O138" s="113">
        <v>0</v>
      </c>
      <c r="P138" s="113">
        <f t="shared" si="1"/>
        <v>0</v>
      </c>
      <c r="Q138" s="113">
        <v>0</v>
      </c>
      <c r="R138" s="113">
        <f t="shared" si="2"/>
        <v>0</v>
      </c>
      <c r="S138" s="113">
        <v>0</v>
      </c>
      <c r="T138" s="114">
        <f t="shared" si="3"/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15" t="s">
        <v>189</v>
      </c>
      <c r="AT138" s="115" t="s">
        <v>291</v>
      </c>
      <c r="AU138" s="115" t="s">
        <v>84</v>
      </c>
      <c r="AY138" s="17" t="s">
        <v>150</v>
      </c>
      <c r="BE138" s="116">
        <f t="shared" si="4"/>
        <v>0</v>
      </c>
      <c r="BF138" s="116">
        <f t="shared" si="5"/>
        <v>0</v>
      </c>
      <c r="BG138" s="116">
        <f t="shared" si="6"/>
        <v>0</v>
      </c>
      <c r="BH138" s="116">
        <f t="shared" si="7"/>
        <v>0</v>
      </c>
      <c r="BI138" s="116">
        <f t="shared" si="8"/>
        <v>0</v>
      </c>
      <c r="BJ138" s="17" t="s">
        <v>8</v>
      </c>
      <c r="BK138" s="116">
        <f t="shared" si="9"/>
        <v>0</v>
      </c>
      <c r="BL138" s="17" t="s">
        <v>157</v>
      </c>
      <c r="BM138" s="115" t="s">
        <v>391</v>
      </c>
    </row>
    <row r="139" spans="1:65" s="2" customFormat="1" ht="16.5" customHeight="1">
      <c r="A139" s="28"/>
      <c r="B139" s="176"/>
      <c r="C139" s="253" t="s">
        <v>211</v>
      </c>
      <c r="D139" s="253" t="s">
        <v>291</v>
      </c>
      <c r="E139" s="254" t="s">
        <v>1156</v>
      </c>
      <c r="F139" s="255" t="s">
        <v>1157</v>
      </c>
      <c r="G139" s="256" t="s">
        <v>996</v>
      </c>
      <c r="H139" s="257">
        <v>1</v>
      </c>
      <c r="I139" s="166"/>
      <c r="J139" s="258">
        <f t="shared" si="0"/>
        <v>0</v>
      </c>
      <c r="K139" s="255" t="s">
        <v>1</v>
      </c>
      <c r="L139" s="131"/>
      <c r="M139" s="132" t="s">
        <v>1</v>
      </c>
      <c r="N139" s="133" t="s">
        <v>40</v>
      </c>
      <c r="O139" s="113">
        <v>0</v>
      </c>
      <c r="P139" s="113">
        <f t="shared" si="1"/>
        <v>0</v>
      </c>
      <c r="Q139" s="113">
        <v>0</v>
      </c>
      <c r="R139" s="113">
        <f t="shared" si="2"/>
        <v>0</v>
      </c>
      <c r="S139" s="113">
        <v>0</v>
      </c>
      <c r="T139" s="114">
        <f t="shared" si="3"/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15" t="s">
        <v>189</v>
      </c>
      <c r="AT139" s="115" t="s">
        <v>291</v>
      </c>
      <c r="AU139" s="115" t="s">
        <v>84</v>
      </c>
      <c r="AY139" s="17" t="s">
        <v>150</v>
      </c>
      <c r="BE139" s="116">
        <f t="shared" si="4"/>
        <v>0</v>
      </c>
      <c r="BF139" s="116">
        <f t="shared" si="5"/>
        <v>0</v>
      </c>
      <c r="BG139" s="116">
        <f t="shared" si="6"/>
        <v>0</v>
      </c>
      <c r="BH139" s="116">
        <f t="shared" si="7"/>
        <v>0</v>
      </c>
      <c r="BI139" s="116">
        <f t="shared" si="8"/>
        <v>0</v>
      </c>
      <c r="BJ139" s="17" t="s">
        <v>8</v>
      </c>
      <c r="BK139" s="116">
        <f t="shared" si="9"/>
        <v>0</v>
      </c>
      <c r="BL139" s="17" t="s">
        <v>157</v>
      </c>
      <c r="BM139" s="115" t="s">
        <v>402</v>
      </c>
    </row>
    <row r="140" spans="1:65" s="2" customFormat="1" ht="21.75" customHeight="1">
      <c r="A140" s="28"/>
      <c r="B140" s="176"/>
      <c r="C140" s="253" t="s">
        <v>217</v>
      </c>
      <c r="D140" s="253" t="s">
        <v>291</v>
      </c>
      <c r="E140" s="254" t="s">
        <v>1158</v>
      </c>
      <c r="F140" s="255" t="s">
        <v>1159</v>
      </c>
      <c r="G140" s="256" t="s">
        <v>525</v>
      </c>
      <c r="H140" s="257">
        <v>64</v>
      </c>
      <c r="I140" s="166"/>
      <c r="J140" s="258">
        <f t="shared" si="0"/>
        <v>0</v>
      </c>
      <c r="K140" s="255" t="s">
        <v>1</v>
      </c>
      <c r="L140" s="131"/>
      <c r="M140" s="132" t="s">
        <v>1</v>
      </c>
      <c r="N140" s="133" t="s">
        <v>40</v>
      </c>
      <c r="O140" s="113">
        <v>0</v>
      </c>
      <c r="P140" s="113">
        <f t="shared" si="1"/>
        <v>0</v>
      </c>
      <c r="Q140" s="113">
        <v>0</v>
      </c>
      <c r="R140" s="113">
        <f t="shared" si="2"/>
        <v>0</v>
      </c>
      <c r="S140" s="113">
        <v>0</v>
      </c>
      <c r="T140" s="114">
        <f t="shared" si="3"/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5" t="s">
        <v>189</v>
      </c>
      <c r="AT140" s="115" t="s">
        <v>291</v>
      </c>
      <c r="AU140" s="115" t="s">
        <v>84</v>
      </c>
      <c r="AY140" s="17" t="s">
        <v>150</v>
      </c>
      <c r="BE140" s="116">
        <f t="shared" si="4"/>
        <v>0</v>
      </c>
      <c r="BF140" s="116">
        <f t="shared" si="5"/>
        <v>0</v>
      </c>
      <c r="BG140" s="116">
        <f t="shared" si="6"/>
        <v>0</v>
      </c>
      <c r="BH140" s="116">
        <f t="shared" si="7"/>
        <v>0</v>
      </c>
      <c r="BI140" s="116">
        <f t="shared" si="8"/>
        <v>0</v>
      </c>
      <c r="BJ140" s="17" t="s">
        <v>8</v>
      </c>
      <c r="BK140" s="116">
        <f t="shared" si="9"/>
        <v>0</v>
      </c>
      <c r="BL140" s="17" t="s">
        <v>157</v>
      </c>
      <c r="BM140" s="115" t="s">
        <v>413</v>
      </c>
    </row>
    <row r="141" spans="1:65" s="2" customFormat="1" ht="16.5" customHeight="1">
      <c r="A141" s="28"/>
      <c r="B141" s="176"/>
      <c r="C141" s="253" t="s">
        <v>221</v>
      </c>
      <c r="D141" s="253" t="s">
        <v>291</v>
      </c>
      <c r="E141" s="254" t="s">
        <v>1160</v>
      </c>
      <c r="F141" s="255" t="s">
        <v>1161</v>
      </c>
      <c r="G141" s="256" t="s">
        <v>996</v>
      </c>
      <c r="H141" s="257">
        <v>1</v>
      </c>
      <c r="I141" s="166"/>
      <c r="J141" s="258">
        <f t="shared" si="0"/>
        <v>0</v>
      </c>
      <c r="K141" s="255" t="s">
        <v>1</v>
      </c>
      <c r="L141" s="131"/>
      <c r="M141" s="132" t="s">
        <v>1</v>
      </c>
      <c r="N141" s="133" t="s">
        <v>40</v>
      </c>
      <c r="O141" s="113">
        <v>0</v>
      </c>
      <c r="P141" s="113">
        <f t="shared" si="1"/>
        <v>0</v>
      </c>
      <c r="Q141" s="113">
        <v>0</v>
      </c>
      <c r="R141" s="113">
        <f t="shared" si="2"/>
        <v>0</v>
      </c>
      <c r="S141" s="113">
        <v>0</v>
      </c>
      <c r="T141" s="114">
        <f t="shared" si="3"/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15" t="s">
        <v>189</v>
      </c>
      <c r="AT141" s="115" t="s">
        <v>291</v>
      </c>
      <c r="AU141" s="115" t="s">
        <v>84</v>
      </c>
      <c r="AY141" s="17" t="s">
        <v>150</v>
      </c>
      <c r="BE141" s="116">
        <f t="shared" si="4"/>
        <v>0</v>
      </c>
      <c r="BF141" s="116">
        <f t="shared" si="5"/>
        <v>0</v>
      </c>
      <c r="BG141" s="116">
        <f t="shared" si="6"/>
        <v>0</v>
      </c>
      <c r="BH141" s="116">
        <f t="shared" si="7"/>
        <v>0</v>
      </c>
      <c r="BI141" s="116">
        <f t="shared" si="8"/>
        <v>0</v>
      </c>
      <c r="BJ141" s="17" t="s">
        <v>8</v>
      </c>
      <c r="BK141" s="116">
        <f t="shared" si="9"/>
        <v>0</v>
      </c>
      <c r="BL141" s="17" t="s">
        <v>157</v>
      </c>
      <c r="BM141" s="115" t="s">
        <v>423</v>
      </c>
    </row>
    <row r="142" spans="1:65" s="2" customFormat="1" ht="16.5" customHeight="1">
      <c r="A142" s="28"/>
      <c r="B142" s="176"/>
      <c r="C142" s="253" t="s">
        <v>9</v>
      </c>
      <c r="D142" s="253" t="s">
        <v>291</v>
      </c>
      <c r="E142" s="254" t="s">
        <v>1162</v>
      </c>
      <c r="F142" s="255" t="s">
        <v>1163</v>
      </c>
      <c r="G142" s="256" t="s">
        <v>996</v>
      </c>
      <c r="H142" s="257">
        <v>1</v>
      </c>
      <c r="I142" s="166"/>
      <c r="J142" s="258">
        <f t="shared" si="0"/>
        <v>0</v>
      </c>
      <c r="K142" s="255" t="s">
        <v>1</v>
      </c>
      <c r="L142" s="131"/>
      <c r="M142" s="132" t="s">
        <v>1</v>
      </c>
      <c r="N142" s="133" t="s">
        <v>40</v>
      </c>
      <c r="O142" s="113">
        <v>0</v>
      </c>
      <c r="P142" s="113">
        <f t="shared" si="1"/>
        <v>0</v>
      </c>
      <c r="Q142" s="113">
        <v>0</v>
      </c>
      <c r="R142" s="113">
        <f t="shared" si="2"/>
        <v>0</v>
      </c>
      <c r="S142" s="113">
        <v>0</v>
      </c>
      <c r="T142" s="114">
        <f t="shared" si="3"/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5" t="s">
        <v>189</v>
      </c>
      <c r="AT142" s="115" t="s">
        <v>291</v>
      </c>
      <c r="AU142" s="115" t="s">
        <v>84</v>
      </c>
      <c r="AY142" s="17" t="s">
        <v>150</v>
      </c>
      <c r="BE142" s="116">
        <f t="shared" si="4"/>
        <v>0</v>
      </c>
      <c r="BF142" s="116">
        <f t="shared" si="5"/>
        <v>0</v>
      </c>
      <c r="BG142" s="116">
        <f t="shared" si="6"/>
        <v>0</v>
      </c>
      <c r="BH142" s="116">
        <f t="shared" si="7"/>
        <v>0</v>
      </c>
      <c r="BI142" s="116">
        <f t="shared" si="8"/>
        <v>0</v>
      </c>
      <c r="BJ142" s="17" t="s">
        <v>8</v>
      </c>
      <c r="BK142" s="116">
        <f t="shared" si="9"/>
        <v>0</v>
      </c>
      <c r="BL142" s="17" t="s">
        <v>157</v>
      </c>
      <c r="BM142" s="115" t="s">
        <v>432</v>
      </c>
    </row>
    <row r="143" spans="1:65" s="2" customFormat="1" ht="16.5" customHeight="1">
      <c r="A143" s="28"/>
      <c r="B143" s="176"/>
      <c r="C143" s="253" t="s">
        <v>230</v>
      </c>
      <c r="D143" s="253" t="s">
        <v>291</v>
      </c>
      <c r="E143" s="254" t="s">
        <v>1164</v>
      </c>
      <c r="F143" s="255" t="s">
        <v>1165</v>
      </c>
      <c r="G143" s="256" t="s">
        <v>996</v>
      </c>
      <c r="H143" s="257">
        <v>1</v>
      </c>
      <c r="I143" s="166"/>
      <c r="J143" s="258">
        <f t="shared" si="0"/>
        <v>0</v>
      </c>
      <c r="K143" s="255" t="s">
        <v>1</v>
      </c>
      <c r="L143" s="131"/>
      <c r="M143" s="132" t="s">
        <v>1</v>
      </c>
      <c r="N143" s="133" t="s">
        <v>40</v>
      </c>
      <c r="O143" s="113">
        <v>0</v>
      </c>
      <c r="P143" s="113">
        <f t="shared" si="1"/>
        <v>0</v>
      </c>
      <c r="Q143" s="113">
        <v>0</v>
      </c>
      <c r="R143" s="113">
        <f t="shared" si="2"/>
        <v>0</v>
      </c>
      <c r="S143" s="113">
        <v>0</v>
      </c>
      <c r="T143" s="114">
        <f t="shared" si="3"/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15" t="s">
        <v>189</v>
      </c>
      <c r="AT143" s="115" t="s">
        <v>291</v>
      </c>
      <c r="AU143" s="115" t="s">
        <v>84</v>
      </c>
      <c r="AY143" s="17" t="s">
        <v>150</v>
      </c>
      <c r="BE143" s="116">
        <f t="shared" si="4"/>
        <v>0</v>
      </c>
      <c r="BF143" s="116">
        <f t="shared" si="5"/>
        <v>0</v>
      </c>
      <c r="BG143" s="116">
        <f t="shared" si="6"/>
        <v>0</v>
      </c>
      <c r="BH143" s="116">
        <f t="shared" si="7"/>
        <v>0</v>
      </c>
      <c r="BI143" s="116">
        <f t="shared" si="8"/>
        <v>0</v>
      </c>
      <c r="BJ143" s="17" t="s">
        <v>8</v>
      </c>
      <c r="BK143" s="116">
        <f t="shared" si="9"/>
        <v>0</v>
      </c>
      <c r="BL143" s="17" t="s">
        <v>157</v>
      </c>
      <c r="BM143" s="115" t="s">
        <v>440</v>
      </c>
    </row>
    <row r="144" spans="1:65" s="2" customFormat="1" ht="16.5" customHeight="1">
      <c r="A144" s="28"/>
      <c r="B144" s="176"/>
      <c r="C144" s="253" t="s">
        <v>235</v>
      </c>
      <c r="D144" s="253" t="s">
        <v>291</v>
      </c>
      <c r="E144" s="254" t="s">
        <v>1166</v>
      </c>
      <c r="F144" s="255" t="s">
        <v>1167</v>
      </c>
      <c r="G144" s="256" t="s">
        <v>996</v>
      </c>
      <c r="H144" s="257">
        <v>1</v>
      </c>
      <c r="I144" s="166"/>
      <c r="J144" s="258">
        <f t="shared" si="0"/>
        <v>0</v>
      </c>
      <c r="K144" s="255" t="s">
        <v>1</v>
      </c>
      <c r="L144" s="131"/>
      <c r="M144" s="132" t="s">
        <v>1</v>
      </c>
      <c r="N144" s="133" t="s">
        <v>40</v>
      </c>
      <c r="O144" s="113">
        <v>0</v>
      </c>
      <c r="P144" s="113">
        <f t="shared" si="1"/>
        <v>0</v>
      </c>
      <c r="Q144" s="113">
        <v>0</v>
      </c>
      <c r="R144" s="113">
        <f t="shared" si="2"/>
        <v>0</v>
      </c>
      <c r="S144" s="113">
        <v>0</v>
      </c>
      <c r="T144" s="114">
        <f t="shared" si="3"/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15" t="s">
        <v>189</v>
      </c>
      <c r="AT144" s="115" t="s">
        <v>291</v>
      </c>
      <c r="AU144" s="115" t="s">
        <v>84</v>
      </c>
      <c r="AY144" s="17" t="s">
        <v>150</v>
      </c>
      <c r="BE144" s="116">
        <f t="shared" si="4"/>
        <v>0</v>
      </c>
      <c r="BF144" s="116">
        <f t="shared" si="5"/>
        <v>0</v>
      </c>
      <c r="BG144" s="116">
        <f t="shared" si="6"/>
        <v>0</v>
      </c>
      <c r="BH144" s="116">
        <f t="shared" si="7"/>
        <v>0</v>
      </c>
      <c r="BI144" s="116">
        <f t="shared" si="8"/>
        <v>0</v>
      </c>
      <c r="BJ144" s="17" t="s">
        <v>8</v>
      </c>
      <c r="BK144" s="116">
        <f t="shared" si="9"/>
        <v>0</v>
      </c>
      <c r="BL144" s="17" t="s">
        <v>157</v>
      </c>
      <c r="BM144" s="115" t="s">
        <v>448</v>
      </c>
    </row>
    <row r="145" spans="1:65" s="2" customFormat="1" ht="16.5" customHeight="1">
      <c r="A145" s="28"/>
      <c r="B145" s="176"/>
      <c r="C145" s="253" t="s">
        <v>241</v>
      </c>
      <c r="D145" s="253" t="s">
        <v>291</v>
      </c>
      <c r="E145" s="254" t="s">
        <v>1168</v>
      </c>
      <c r="F145" s="255" t="s">
        <v>1169</v>
      </c>
      <c r="G145" s="256" t="s">
        <v>996</v>
      </c>
      <c r="H145" s="257">
        <v>1</v>
      </c>
      <c r="I145" s="166"/>
      <c r="J145" s="258">
        <f t="shared" si="0"/>
        <v>0</v>
      </c>
      <c r="K145" s="255" t="s">
        <v>1</v>
      </c>
      <c r="L145" s="131"/>
      <c r="M145" s="132" t="s">
        <v>1</v>
      </c>
      <c r="N145" s="133" t="s">
        <v>40</v>
      </c>
      <c r="O145" s="113">
        <v>0</v>
      </c>
      <c r="P145" s="113">
        <f t="shared" si="1"/>
        <v>0</v>
      </c>
      <c r="Q145" s="113">
        <v>0</v>
      </c>
      <c r="R145" s="113">
        <f t="shared" si="2"/>
        <v>0</v>
      </c>
      <c r="S145" s="113">
        <v>0</v>
      </c>
      <c r="T145" s="114">
        <f t="shared" si="3"/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189</v>
      </c>
      <c r="AT145" s="115" t="s">
        <v>291</v>
      </c>
      <c r="AU145" s="115" t="s">
        <v>84</v>
      </c>
      <c r="AY145" s="17" t="s">
        <v>150</v>
      </c>
      <c r="BE145" s="116">
        <f t="shared" si="4"/>
        <v>0</v>
      </c>
      <c r="BF145" s="116">
        <f t="shared" si="5"/>
        <v>0</v>
      </c>
      <c r="BG145" s="116">
        <f t="shared" si="6"/>
        <v>0</v>
      </c>
      <c r="BH145" s="116">
        <f t="shared" si="7"/>
        <v>0</v>
      </c>
      <c r="BI145" s="116">
        <f t="shared" si="8"/>
        <v>0</v>
      </c>
      <c r="BJ145" s="17" t="s">
        <v>8</v>
      </c>
      <c r="BK145" s="116">
        <f t="shared" si="9"/>
        <v>0</v>
      </c>
      <c r="BL145" s="17" t="s">
        <v>157</v>
      </c>
      <c r="BM145" s="115" t="s">
        <v>457</v>
      </c>
    </row>
    <row r="146" spans="1:65" s="2" customFormat="1" ht="16.5" customHeight="1">
      <c r="A146" s="28"/>
      <c r="B146" s="176"/>
      <c r="C146" s="253" t="s">
        <v>377</v>
      </c>
      <c r="D146" s="253" t="s">
        <v>291</v>
      </c>
      <c r="E146" s="254" t="s">
        <v>1170</v>
      </c>
      <c r="F146" s="255" t="s">
        <v>1171</v>
      </c>
      <c r="G146" s="256" t="s">
        <v>996</v>
      </c>
      <c r="H146" s="257">
        <v>1</v>
      </c>
      <c r="I146" s="166"/>
      <c r="J146" s="258">
        <f t="shared" si="0"/>
        <v>0</v>
      </c>
      <c r="K146" s="255" t="s">
        <v>1</v>
      </c>
      <c r="L146" s="131"/>
      <c r="M146" s="132" t="s">
        <v>1</v>
      </c>
      <c r="N146" s="133" t="s">
        <v>40</v>
      </c>
      <c r="O146" s="113">
        <v>0</v>
      </c>
      <c r="P146" s="113">
        <f t="shared" si="1"/>
        <v>0</v>
      </c>
      <c r="Q146" s="113">
        <v>0</v>
      </c>
      <c r="R146" s="113">
        <f t="shared" si="2"/>
        <v>0</v>
      </c>
      <c r="S146" s="113">
        <v>0</v>
      </c>
      <c r="T146" s="114">
        <f t="shared" si="3"/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15" t="s">
        <v>189</v>
      </c>
      <c r="AT146" s="115" t="s">
        <v>291</v>
      </c>
      <c r="AU146" s="115" t="s">
        <v>84</v>
      </c>
      <c r="AY146" s="17" t="s">
        <v>150</v>
      </c>
      <c r="BE146" s="116">
        <f t="shared" si="4"/>
        <v>0</v>
      </c>
      <c r="BF146" s="116">
        <f t="shared" si="5"/>
        <v>0</v>
      </c>
      <c r="BG146" s="116">
        <f t="shared" si="6"/>
        <v>0</v>
      </c>
      <c r="BH146" s="116">
        <f t="shared" si="7"/>
        <v>0</v>
      </c>
      <c r="BI146" s="116">
        <f t="shared" si="8"/>
        <v>0</v>
      </c>
      <c r="BJ146" s="17" t="s">
        <v>8</v>
      </c>
      <c r="BK146" s="116">
        <f t="shared" si="9"/>
        <v>0</v>
      </c>
      <c r="BL146" s="17" t="s">
        <v>157</v>
      </c>
      <c r="BM146" s="115" t="s">
        <v>468</v>
      </c>
    </row>
    <row r="147" spans="1:65" s="2" customFormat="1" ht="16.5" customHeight="1">
      <c r="A147" s="28"/>
      <c r="B147" s="176"/>
      <c r="C147" s="253" t="s">
        <v>382</v>
      </c>
      <c r="D147" s="253" t="s">
        <v>291</v>
      </c>
      <c r="E147" s="254" t="s">
        <v>1172</v>
      </c>
      <c r="F147" s="255" t="s">
        <v>1173</v>
      </c>
      <c r="G147" s="256" t="s">
        <v>996</v>
      </c>
      <c r="H147" s="257">
        <v>1</v>
      </c>
      <c r="I147" s="166"/>
      <c r="J147" s="258">
        <f t="shared" si="0"/>
        <v>0</v>
      </c>
      <c r="K147" s="255" t="s">
        <v>1</v>
      </c>
      <c r="L147" s="131"/>
      <c r="M147" s="132" t="s">
        <v>1</v>
      </c>
      <c r="N147" s="133" t="s">
        <v>40</v>
      </c>
      <c r="O147" s="113">
        <v>0</v>
      </c>
      <c r="P147" s="113">
        <f t="shared" si="1"/>
        <v>0</v>
      </c>
      <c r="Q147" s="113">
        <v>0</v>
      </c>
      <c r="R147" s="113">
        <f t="shared" si="2"/>
        <v>0</v>
      </c>
      <c r="S147" s="113">
        <v>0</v>
      </c>
      <c r="T147" s="114">
        <f t="shared" si="3"/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189</v>
      </c>
      <c r="AT147" s="115" t="s">
        <v>291</v>
      </c>
      <c r="AU147" s="115" t="s">
        <v>84</v>
      </c>
      <c r="AY147" s="17" t="s">
        <v>150</v>
      </c>
      <c r="BE147" s="116">
        <f t="shared" si="4"/>
        <v>0</v>
      </c>
      <c r="BF147" s="116">
        <f t="shared" si="5"/>
        <v>0</v>
      </c>
      <c r="BG147" s="116">
        <f t="shared" si="6"/>
        <v>0</v>
      </c>
      <c r="BH147" s="116">
        <f t="shared" si="7"/>
        <v>0</v>
      </c>
      <c r="BI147" s="116">
        <f t="shared" si="8"/>
        <v>0</v>
      </c>
      <c r="BJ147" s="17" t="s">
        <v>8</v>
      </c>
      <c r="BK147" s="116">
        <f t="shared" si="9"/>
        <v>0</v>
      </c>
      <c r="BL147" s="17" t="s">
        <v>157</v>
      </c>
      <c r="BM147" s="115" t="s">
        <v>481</v>
      </c>
    </row>
    <row r="148" spans="1:65" s="2" customFormat="1" ht="16.5" customHeight="1">
      <c r="A148" s="28"/>
      <c r="B148" s="176"/>
      <c r="C148" s="253" t="s">
        <v>7</v>
      </c>
      <c r="D148" s="253" t="s">
        <v>291</v>
      </c>
      <c r="E148" s="254" t="s">
        <v>1174</v>
      </c>
      <c r="F148" s="255" t="s">
        <v>1175</v>
      </c>
      <c r="G148" s="256" t="s">
        <v>996</v>
      </c>
      <c r="H148" s="257">
        <v>1</v>
      </c>
      <c r="I148" s="166"/>
      <c r="J148" s="258">
        <f t="shared" si="0"/>
        <v>0</v>
      </c>
      <c r="K148" s="255" t="s">
        <v>1</v>
      </c>
      <c r="L148" s="131"/>
      <c r="M148" s="132" t="s">
        <v>1</v>
      </c>
      <c r="N148" s="133" t="s">
        <v>40</v>
      </c>
      <c r="O148" s="113">
        <v>0</v>
      </c>
      <c r="P148" s="113">
        <f t="shared" si="1"/>
        <v>0</v>
      </c>
      <c r="Q148" s="113">
        <v>0</v>
      </c>
      <c r="R148" s="113">
        <f t="shared" si="2"/>
        <v>0</v>
      </c>
      <c r="S148" s="113">
        <v>0</v>
      </c>
      <c r="T148" s="114">
        <f t="shared" si="3"/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15" t="s">
        <v>189</v>
      </c>
      <c r="AT148" s="115" t="s">
        <v>291</v>
      </c>
      <c r="AU148" s="115" t="s">
        <v>84</v>
      </c>
      <c r="AY148" s="17" t="s">
        <v>150</v>
      </c>
      <c r="BE148" s="116">
        <f t="shared" si="4"/>
        <v>0</v>
      </c>
      <c r="BF148" s="116">
        <f t="shared" si="5"/>
        <v>0</v>
      </c>
      <c r="BG148" s="116">
        <f t="shared" si="6"/>
        <v>0</v>
      </c>
      <c r="BH148" s="116">
        <f t="shared" si="7"/>
        <v>0</v>
      </c>
      <c r="BI148" s="116">
        <f t="shared" si="8"/>
        <v>0</v>
      </c>
      <c r="BJ148" s="17" t="s">
        <v>8</v>
      </c>
      <c r="BK148" s="116">
        <f t="shared" si="9"/>
        <v>0</v>
      </c>
      <c r="BL148" s="17" t="s">
        <v>157</v>
      </c>
      <c r="BM148" s="115" t="s">
        <v>492</v>
      </c>
    </row>
    <row r="149" spans="1:65" s="2" customFormat="1" ht="24.2" customHeight="1">
      <c r="A149" s="28"/>
      <c r="B149" s="176"/>
      <c r="C149" s="253" t="s">
        <v>391</v>
      </c>
      <c r="D149" s="253" t="s">
        <v>291</v>
      </c>
      <c r="E149" s="254" t="s">
        <v>1176</v>
      </c>
      <c r="F149" s="255" t="s">
        <v>1177</v>
      </c>
      <c r="G149" s="256" t="s">
        <v>996</v>
      </c>
      <c r="H149" s="257">
        <v>5</v>
      </c>
      <c r="I149" s="166"/>
      <c r="J149" s="258">
        <f t="shared" si="0"/>
        <v>0</v>
      </c>
      <c r="K149" s="255" t="s">
        <v>1</v>
      </c>
      <c r="L149" s="131"/>
      <c r="M149" s="132" t="s">
        <v>1</v>
      </c>
      <c r="N149" s="133" t="s">
        <v>40</v>
      </c>
      <c r="O149" s="113">
        <v>0</v>
      </c>
      <c r="P149" s="113">
        <f t="shared" si="1"/>
        <v>0</v>
      </c>
      <c r="Q149" s="113">
        <v>0</v>
      </c>
      <c r="R149" s="113">
        <f t="shared" si="2"/>
        <v>0</v>
      </c>
      <c r="S149" s="113">
        <v>0</v>
      </c>
      <c r="T149" s="114">
        <f t="shared" si="3"/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15" t="s">
        <v>189</v>
      </c>
      <c r="AT149" s="115" t="s">
        <v>291</v>
      </c>
      <c r="AU149" s="115" t="s">
        <v>84</v>
      </c>
      <c r="AY149" s="17" t="s">
        <v>150</v>
      </c>
      <c r="BE149" s="116">
        <f t="shared" si="4"/>
        <v>0</v>
      </c>
      <c r="BF149" s="116">
        <f t="shared" si="5"/>
        <v>0</v>
      </c>
      <c r="BG149" s="116">
        <f t="shared" si="6"/>
        <v>0</v>
      </c>
      <c r="BH149" s="116">
        <f t="shared" si="7"/>
        <v>0</v>
      </c>
      <c r="BI149" s="116">
        <f t="shared" si="8"/>
        <v>0</v>
      </c>
      <c r="BJ149" s="17" t="s">
        <v>8</v>
      </c>
      <c r="BK149" s="116">
        <f t="shared" si="9"/>
        <v>0</v>
      </c>
      <c r="BL149" s="17" t="s">
        <v>157</v>
      </c>
      <c r="BM149" s="115" t="s">
        <v>500</v>
      </c>
    </row>
    <row r="150" spans="1:65" s="2" customFormat="1" ht="16.5" customHeight="1">
      <c r="A150" s="28"/>
      <c r="B150" s="176"/>
      <c r="C150" s="253" t="s">
        <v>397</v>
      </c>
      <c r="D150" s="253" t="s">
        <v>291</v>
      </c>
      <c r="E150" s="254" t="s">
        <v>1178</v>
      </c>
      <c r="F150" s="255" t="s">
        <v>1179</v>
      </c>
      <c r="G150" s="256" t="s">
        <v>996</v>
      </c>
      <c r="H150" s="257">
        <v>1</v>
      </c>
      <c r="I150" s="166"/>
      <c r="J150" s="258">
        <f t="shared" si="0"/>
        <v>0</v>
      </c>
      <c r="K150" s="255" t="s">
        <v>1</v>
      </c>
      <c r="L150" s="131"/>
      <c r="M150" s="132" t="s">
        <v>1</v>
      </c>
      <c r="N150" s="133" t="s">
        <v>40</v>
      </c>
      <c r="O150" s="113">
        <v>0</v>
      </c>
      <c r="P150" s="113">
        <f t="shared" si="1"/>
        <v>0</v>
      </c>
      <c r="Q150" s="113">
        <v>0</v>
      </c>
      <c r="R150" s="113">
        <f t="shared" si="2"/>
        <v>0</v>
      </c>
      <c r="S150" s="113">
        <v>0</v>
      </c>
      <c r="T150" s="114">
        <f t="shared" si="3"/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15" t="s">
        <v>189</v>
      </c>
      <c r="AT150" s="115" t="s">
        <v>291</v>
      </c>
      <c r="AU150" s="115" t="s">
        <v>84</v>
      </c>
      <c r="AY150" s="17" t="s">
        <v>150</v>
      </c>
      <c r="BE150" s="116">
        <f t="shared" si="4"/>
        <v>0</v>
      </c>
      <c r="BF150" s="116">
        <f t="shared" si="5"/>
        <v>0</v>
      </c>
      <c r="BG150" s="116">
        <f t="shared" si="6"/>
        <v>0</v>
      </c>
      <c r="BH150" s="116">
        <f t="shared" si="7"/>
        <v>0</v>
      </c>
      <c r="BI150" s="116">
        <f t="shared" si="8"/>
        <v>0</v>
      </c>
      <c r="BJ150" s="17" t="s">
        <v>8</v>
      </c>
      <c r="BK150" s="116">
        <f t="shared" si="9"/>
        <v>0</v>
      </c>
      <c r="BL150" s="17" t="s">
        <v>157</v>
      </c>
      <c r="BM150" s="115" t="s">
        <v>511</v>
      </c>
    </row>
    <row r="151" spans="1:65" s="12" customFormat="1" ht="22.9" customHeight="1">
      <c r="B151" s="229"/>
      <c r="C151" s="230"/>
      <c r="D151" s="231" t="s">
        <v>74</v>
      </c>
      <c r="E151" s="234" t="s">
        <v>1067</v>
      </c>
      <c r="F151" s="234" t="s">
        <v>1068</v>
      </c>
      <c r="G151" s="230"/>
      <c r="H151" s="230"/>
      <c r="I151" s="230"/>
      <c r="J151" s="235">
        <f>BK151</f>
        <v>0</v>
      </c>
      <c r="K151" s="230"/>
      <c r="L151" s="103"/>
      <c r="M151" s="105"/>
      <c r="N151" s="106"/>
      <c r="O151" s="106"/>
      <c r="P151" s="107">
        <f>P152</f>
        <v>0</v>
      </c>
      <c r="Q151" s="106"/>
      <c r="R151" s="107">
        <f>R152</f>
        <v>0</v>
      </c>
      <c r="S151" s="106"/>
      <c r="T151" s="108">
        <f>T152</f>
        <v>0</v>
      </c>
      <c r="AR151" s="104" t="s">
        <v>167</v>
      </c>
      <c r="AT151" s="109" t="s">
        <v>74</v>
      </c>
      <c r="AU151" s="109" t="s">
        <v>8</v>
      </c>
      <c r="AY151" s="104" t="s">
        <v>150</v>
      </c>
      <c r="BK151" s="110">
        <f>BK152</f>
        <v>0</v>
      </c>
    </row>
    <row r="152" spans="1:65" s="2" customFormat="1" ht="16.5" customHeight="1">
      <c r="A152" s="28"/>
      <c r="B152" s="176"/>
      <c r="C152" s="253" t="s">
        <v>402</v>
      </c>
      <c r="D152" s="253" t="s">
        <v>291</v>
      </c>
      <c r="E152" s="254" t="s">
        <v>1032</v>
      </c>
      <c r="F152" s="255" t="s">
        <v>1068</v>
      </c>
      <c r="G152" s="256" t="s">
        <v>1024</v>
      </c>
      <c r="H152" s="257">
        <v>1</v>
      </c>
      <c r="I152" s="166"/>
      <c r="J152" s="258">
        <f>ROUND(I152*H152,0)</f>
        <v>0</v>
      </c>
      <c r="K152" s="255" t="s">
        <v>1</v>
      </c>
      <c r="L152" s="131"/>
      <c r="M152" s="132" t="s">
        <v>1</v>
      </c>
      <c r="N152" s="133" t="s">
        <v>40</v>
      </c>
      <c r="O152" s="113">
        <v>0</v>
      </c>
      <c r="P152" s="113">
        <f>O152*H152</f>
        <v>0</v>
      </c>
      <c r="Q152" s="113">
        <v>0</v>
      </c>
      <c r="R152" s="113">
        <f>Q152*H152</f>
        <v>0</v>
      </c>
      <c r="S152" s="113">
        <v>0</v>
      </c>
      <c r="T152" s="11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15" t="s">
        <v>1033</v>
      </c>
      <c r="AT152" s="115" t="s">
        <v>291</v>
      </c>
      <c r="AU152" s="115" t="s">
        <v>84</v>
      </c>
      <c r="AY152" s="17" t="s">
        <v>150</v>
      </c>
      <c r="BE152" s="116">
        <f>IF(N152="základní",J152,0)</f>
        <v>0</v>
      </c>
      <c r="BF152" s="116">
        <f>IF(N152="snížená",J152,0)</f>
        <v>0</v>
      </c>
      <c r="BG152" s="116">
        <f>IF(N152="zákl. přenesená",J152,0)</f>
        <v>0</v>
      </c>
      <c r="BH152" s="116">
        <f>IF(N152="sníž. přenesená",J152,0)</f>
        <v>0</v>
      </c>
      <c r="BI152" s="116">
        <f>IF(N152="nulová",J152,0)</f>
        <v>0</v>
      </c>
      <c r="BJ152" s="17" t="s">
        <v>8</v>
      </c>
      <c r="BK152" s="116">
        <f>ROUND(I152*H152,0)</f>
        <v>0</v>
      </c>
      <c r="BL152" s="17" t="s">
        <v>608</v>
      </c>
      <c r="BM152" s="115" t="s">
        <v>1180</v>
      </c>
    </row>
    <row r="153" spans="1:65" s="12" customFormat="1" ht="22.9" customHeight="1">
      <c r="B153" s="229"/>
      <c r="C153" s="230"/>
      <c r="D153" s="231" t="s">
        <v>74</v>
      </c>
      <c r="E153" s="234" t="s">
        <v>1071</v>
      </c>
      <c r="F153" s="234" t="s">
        <v>1023</v>
      </c>
      <c r="G153" s="230"/>
      <c r="H153" s="230"/>
      <c r="I153" s="230"/>
      <c r="J153" s="235">
        <f>BK153</f>
        <v>0</v>
      </c>
      <c r="K153" s="230"/>
      <c r="L153" s="103"/>
      <c r="M153" s="105"/>
      <c r="N153" s="106"/>
      <c r="O153" s="106"/>
      <c r="P153" s="107">
        <f>P154</f>
        <v>0</v>
      </c>
      <c r="Q153" s="106"/>
      <c r="R153" s="107">
        <f>R154</f>
        <v>0</v>
      </c>
      <c r="S153" s="106"/>
      <c r="T153" s="108">
        <f>T154</f>
        <v>0</v>
      </c>
      <c r="AR153" s="104" t="s">
        <v>167</v>
      </c>
      <c r="AT153" s="109" t="s">
        <v>74</v>
      </c>
      <c r="AU153" s="109" t="s">
        <v>8</v>
      </c>
      <c r="AY153" s="104" t="s">
        <v>150</v>
      </c>
      <c r="BK153" s="110">
        <f>BK154</f>
        <v>0</v>
      </c>
    </row>
    <row r="154" spans="1:65" s="2" customFormat="1" ht="16.5" customHeight="1">
      <c r="A154" s="28"/>
      <c r="B154" s="176"/>
      <c r="C154" s="253" t="s">
        <v>408</v>
      </c>
      <c r="D154" s="253" t="s">
        <v>291</v>
      </c>
      <c r="E154" s="254" t="s">
        <v>1037</v>
      </c>
      <c r="F154" s="255" t="s">
        <v>1023</v>
      </c>
      <c r="G154" s="256" t="s">
        <v>1024</v>
      </c>
      <c r="H154" s="257">
        <v>1</v>
      </c>
      <c r="I154" s="166"/>
      <c r="J154" s="258">
        <f>ROUND(I154*H154,0)</f>
        <v>0</v>
      </c>
      <c r="K154" s="255" t="s">
        <v>1</v>
      </c>
      <c r="L154" s="131"/>
      <c r="M154" s="132" t="s">
        <v>1</v>
      </c>
      <c r="N154" s="133" t="s">
        <v>40</v>
      </c>
      <c r="O154" s="113">
        <v>0</v>
      </c>
      <c r="P154" s="113">
        <f>O154*H154</f>
        <v>0</v>
      </c>
      <c r="Q154" s="113">
        <v>0</v>
      </c>
      <c r="R154" s="113">
        <f>Q154*H154</f>
        <v>0</v>
      </c>
      <c r="S154" s="113">
        <v>0</v>
      </c>
      <c r="T154" s="114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15" t="s">
        <v>1033</v>
      </c>
      <c r="AT154" s="115" t="s">
        <v>291</v>
      </c>
      <c r="AU154" s="115" t="s">
        <v>84</v>
      </c>
      <c r="AY154" s="17" t="s">
        <v>150</v>
      </c>
      <c r="BE154" s="116">
        <f>IF(N154="základní",J154,0)</f>
        <v>0</v>
      </c>
      <c r="BF154" s="116">
        <f>IF(N154="snížená",J154,0)</f>
        <v>0</v>
      </c>
      <c r="BG154" s="116">
        <f>IF(N154="zákl. přenesená",J154,0)</f>
        <v>0</v>
      </c>
      <c r="BH154" s="116">
        <f>IF(N154="sníž. přenesená",J154,0)</f>
        <v>0</v>
      </c>
      <c r="BI154" s="116">
        <f>IF(N154="nulová",J154,0)</f>
        <v>0</v>
      </c>
      <c r="BJ154" s="17" t="s">
        <v>8</v>
      </c>
      <c r="BK154" s="116">
        <f>ROUND(I154*H154,0)</f>
        <v>0</v>
      </c>
      <c r="BL154" s="17" t="s">
        <v>608</v>
      </c>
      <c r="BM154" s="115" t="s">
        <v>1181</v>
      </c>
    </row>
    <row r="155" spans="1:65" s="12" customFormat="1" ht="22.9" customHeight="1">
      <c r="B155" s="229"/>
      <c r="C155" s="230"/>
      <c r="D155" s="231" t="s">
        <v>74</v>
      </c>
      <c r="E155" s="234" t="s">
        <v>1074</v>
      </c>
      <c r="F155" s="234" t="s">
        <v>1075</v>
      </c>
      <c r="G155" s="230"/>
      <c r="H155" s="230"/>
      <c r="I155" s="230"/>
      <c r="J155" s="235">
        <f>BK155</f>
        <v>0</v>
      </c>
      <c r="K155" s="230"/>
      <c r="L155" s="103"/>
      <c r="M155" s="105"/>
      <c r="N155" s="106"/>
      <c r="O155" s="106"/>
      <c r="P155" s="107">
        <f>SUM(P156:P174)</f>
        <v>0</v>
      </c>
      <c r="Q155" s="106"/>
      <c r="R155" s="107">
        <f>SUM(R156:R174)</f>
        <v>0</v>
      </c>
      <c r="S155" s="106"/>
      <c r="T155" s="108">
        <f>SUM(T156:T174)</f>
        <v>0</v>
      </c>
      <c r="AR155" s="104" t="s">
        <v>167</v>
      </c>
      <c r="AT155" s="109" t="s">
        <v>74</v>
      </c>
      <c r="AU155" s="109" t="s">
        <v>8</v>
      </c>
      <c r="AY155" s="104" t="s">
        <v>150</v>
      </c>
      <c r="BK155" s="110">
        <f>SUM(BK156:BK174)</f>
        <v>0</v>
      </c>
    </row>
    <row r="156" spans="1:65" s="2" customFormat="1" ht="16.5" customHeight="1">
      <c r="A156" s="28"/>
      <c r="B156" s="176"/>
      <c r="C156" s="253" t="s">
        <v>413</v>
      </c>
      <c r="D156" s="253" t="s">
        <v>291</v>
      </c>
      <c r="E156" s="254" t="s">
        <v>1182</v>
      </c>
      <c r="F156" s="255" t="s">
        <v>1183</v>
      </c>
      <c r="G156" s="256" t="s">
        <v>525</v>
      </c>
      <c r="H156" s="257">
        <v>598</v>
      </c>
      <c r="I156" s="166"/>
      <c r="J156" s="258">
        <f t="shared" ref="J156:J174" si="10">ROUND(I156*H156,0)</f>
        <v>0</v>
      </c>
      <c r="K156" s="255" t="s">
        <v>1</v>
      </c>
      <c r="L156" s="131"/>
      <c r="M156" s="132" t="s">
        <v>1</v>
      </c>
      <c r="N156" s="133" t="s">
        <v>40</v>
      </c>
      <c r="O156" s="113">
        <v>0</v>
      </c>
      <c r="P156" s="113">
        <f t="shared" ref="P156:P174" si="11">O156*H156</f>
        <v>0</v>
      </c>
      <c r="Q156" s="113">
        <v>0</v>
      </c>
      <c r="R156" s="113">
        <f t="shared" ref="R156:R174" si="12">Q156*H156</f>
        <v>0</v>
      </c>
      <c r="S156" s="113">
        <v>0</v>
      </c>
      <c r="T156" s="114">
        <f t="shared" ref="T156:T174" si="13"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15" t="s">
        <v>189</v>
      </c>
      <c r="AT156" s="115" t="s">
        <v>291</v>
      </c>
      <c r="AU156" s="115" t="s">
        <v>84</v>
      </c>
      <c r="AY156" s="17" t="s">
        <v>150</v>
      </c>
      <c r="BE156" s="116">
        <f t="shared" ref="BE156:BE174" si="14">IF(N156="základní",J156,0)</f>
        <v>0</v>
      </c>
      <c r="BF156" s="116">
        <f t="shared" ref="BF156:BF174" si="15">IF(N156="snížená",J156,0)</f>
        <v>0</v>
      </c>
      <c r="BG156" s="116">
        <f t="shared" ref="BG156:BG174" si="16">IF(N156="zákl. přenesená",J156,0)</f>
        <v>0</v>
      </c>
      <c r="BH156" s="116">
        <f t="shared" ref="BH156:BH174" si="17">IF(N156="sníž. přenesená",J156,0)</f>
        <v>0</v>
      </c>
      <c r="BI156" s="116">
        <f t="shared" ref="BI156:BI174" si="18">IF(N156="nulová",J156,0)</f>
        <v>0</v>
      </c>
      <c r="BJ156" s="17" t="s">
        <v>8</v>
      </c>
      <c r="BK156" s="116">
        <f t="shared" ref="BK156:BK174" si="19">ROUND(I156*H156,0)</f>
        <v>0</v>
      </c>
      <c r="BL156" s="17" t="s">
        <v>157</v>
      </c>
      <c r="BM156" s="115" t="s">
        <v>532</v>
      </c>
    </row>
    <row r="157" spans="1:65" s="2" customFormat="1" ht="16.5" customHeight="1">
      <c r="A157" s="28"/>
      <c r="B157" s="176"/>
      <c r="C157" s="253" t="s">
        <v>418</v>
      </c>
      <c r="D157" s="253" t="s">
        <v>291</v>
      </c>
      <c r="E157" s="254" t="s">
        <v>1184</v>
      </c>
      <c r="F157" s="255" t="s">
        <v>1141</v>
      </c>
      <c r="G157" s="256" t="s">
        <v>996</v>
      </c>
      <c r="H157" s="257">
        <v>184</v>
      </c>
      <c r="I157" s="166"/>
      <c r="J157" s="258">
        <f t="shared" si="10"/>
        <v>0</v>
      </c>
      <c r="K157" s="255" t="s">
        <v>1</v>
      </c>
      <c r="L157" s="131"/>
      <c r="M157" s="132" t="s">
        <v>1</v>
      </c>
      <c r="N157" s="133" t="s">
        <v>40</v>
      </c>
      <c r="O157" s="113">
        <v>0</v>
      </c>
      <c r="P157" s="113">
        <f t="shared" si="11"/>
        <v>0</v>
      </c>
      <c r="Q157" s="113">
        <v>0</v>
      </c>
      <c r="R157" s="113">
        <f t="shared" si="12"/>
        <v>0</v>
      </c>
      <c r="S157" s="113">
        <v>0</v>
      </c>
      <c r="T157" s="114">
        <f t="shared" si="13"/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15" t="s">
        <v>189</v>
      </c>
      <c r="AT157" s="115" t="s">
        <v>291</v>
      </c>
      <c r="AU157" s="115" t="s">
        <v>84</v>
      </c>
      <c r="AY157" s="17" t="s">
        <v>150</v>
      </c>
      <c r="BE157" s="116">
        <f t="shared" si="14"/>
        <v>0</v>
      </c>
      <c r="BF157" s="116">
        <f t="shared" si="15"/>
        <v>0</v>
      </c>
      <c r="BG157" s="116">
        <f t="shared" si="16"/>
        <v>0</v>
      </c>
      <c r="BH157" s="116">
        <f t="shared" si="17"/>
        <v>0</v>
      </c>
      <c r="BI157" s="116">
        <f t="shared" si="18"/>
        <v>0</v>
      </c>
      <c r="BJ157" s="17" t="s">
        <v>8</v>
      </c>
      <c r="BK157" s="116">
        <f t="shared" si="19"/>
        <v>0</v>
      </c>
      <c r="BL157" s="17" t="s">
        <v>157</v>
      </c>
      <c r="BM157" s="115" t="s">
        <v>542</v>
      </c>
    </row>
    <row r="158" spans="1:65" s="2" customFormat="1" ht="16.5" customHeight="1">
      <c r="A158" s="28"/>
      <c r="B158" s="176"/>
      <c r="C158" s="253" t="s">
        <v>423</v>
      </c>
      <c r="D158" s="253" t="s">
        <v>291</v>
      </c>
      <c r="E158" s="254" t="s">
        <v>1185</v>
      </c>
      <c r="F158" s="255" t="s">
        <v>1143</v>
      </c>
      <c r="G158" s="256" t="s">
        <v>996</v>
      </c>
      <c r="H158" s="257">
        <v>66</v>
      </c>
      <c r="I158" s="166"/>
      <c r="J158" s="258">
        <f t="shared" si="10"/>
        <v>0</v>
      </c>
      <c r="K158" s="255" t="s">
        <v>1</v>
      </c>
      <c r="L158" s="131"/>
      <c r="M158" s="132" t="s">
        <v>1</v>
      </c>
      <c r="N158" s="133" t="s">
        <v>40</v>
      </c>
      <c r="O158" s="113">
        <v>0</v>
      </c>
      <c r="P158" s="113">
        <f t="shared" si="11"/>
        <v>0</v>
      </c>
      <c r="Q158" s="113">
        <v>0</v>
      </c>
      <c r="R158" s="113">
        <f t="shared" si="12"/>
        <v>0</v>
      </c>
      <c r="S158" s="113">
        <v>0</v>
      </c>
      <c r="T158" s="114">
        <f t="shared" si="13"/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15" t="s">
        <v>189</v>
      </c>
      <c r="AT158" s="115" t="s">
        <v>291</v>
      </c>
      <c r="AU158" s="115" t="s">
        <v>84</v>
      </c>
      <c r="AY158" s="17" t="s">
        <v>150</v>
      </c>
      <c r="BE158" s="116">
        <f t="shared" si="14"/>
        <v>0</v>
      </c>
      <c r="BF158" s="116">
        <f t="shared" si="15"/>
        <v>0</v>
      </c>
      <c r="BG158" s="116">
        <f t="shared" si="16"/>
        <v>0</v>
      </c>
      <c r="BH158" s="116">
        <f t="shared" si="17"/>
        <v>0</v>
      </c>
      <c r="BI158" s="116">
        <f t="shared" si="18"/>
        <v>0</v>
      </c>
      <c r="BJ158" s="17" t="s">
        <v>8</v>
      </c>
      <c r="BK158" s="116">
        <f t="shared" si="19"/>
        <v>0</v>
      </c>
      <c r="BL158" s="17" t="s">
        <v>157</v>
      </c>
      <c r="BM158" s="115" t="s">
        <v>553</v>
      </c>
    </row>
    <row r="159" spans="1:65" s="2" customFormat="1" ht="16.5" customHeight="1">
      <c r="A159" s="28"/>
      <c r="B159" s="176"/>
      <c r="C159" s="253" t="s">
        <v>428</v>
      </c>
      <c r="D159" s="253" t="s">
        <v>291</v>
      </c>
      <c r="E159" s="254" t="s">
        <v>1085</v>
      </c>
      <c r="F159" s="255" t="s">
        <v>1186</v>
      </c>
      <c r="G159" s="256" t="s">
        <v>525</v>
      </c>
      <c r="H159" s="257">
        <v>37</v>
      </c>
      <c r="I159" s="166"/>
      <c r="J159" s="258">
        <f t="shared" si="10"/>
        <v>0</v>
      </c>
      <c r="K159" s="255" t="s">
        <v>1</v>
      </c>
      <c r="L159" s="131"/>
      <c r="M159" s="132" t="s">
        <v>1</v>
      </c>
      <c r="N159" s="133" t="s">
        <v>40</v>
      </c>
      <c r="O159" s="113">
        <v>0</v>
      </c>
      <c r="P159" s="113">
        <f t="shared" si="11"/>
        <v>0</v>
      </c>
      <c r="Q159" s="113">
        <v>0</v>
      </c>
      <c r="R159" s="113">
        <f t="shared" si="12"/>
        <v>0</v>
      </c>
      <c r="S159" s="113">
        <v>0</v>
      </c>
      <c r="T159" s="114">
        <f t="shared" si="13"/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15" t="s">
        <v>189</v>
      </c>
      <c r="AT159" s="115" t="s">
        <v>291</v>
      </c>
      <c r="AU159" s="115" t="s">
        <v>84</v>
      </c>
      <c r="AY159" s="17" t="s">
        <v>150</v>
      </c>
      <c r="BE159" s="116">
        <f t="shared" si="14"/>
        <v>0</v>
      </c>
      <c r="BF159" s="116">
        <f t="shared" si="15"/>
        <v>0</v>
      </c>
      <c r="BG159" s="116">
        <f t="shared" si="16"/>
        <v>0</v>
      </c>
      <c r="BH159" s="116">
        <f t="shared" si="17"/>
        <v>0</v>
      </c>
      <c r="BI159" s="116">
        <f t="shared" si="18"/>
        <v>0</v>
      </c>
      <c r="BJ159" s="17" t="s">
        <v>8</v>
      </c>
      <c r="BK159" s="116">
        <f t="shared" si="19"/>
        <v>0</v>
      </c>
      <c r="BL159" s="17" t="s">
        <v>157</v>
      </c>
      <c r="BM159" s="115" t="s">
        <v>563</v>
      </c>
    </row>
    <row r="160" spans="1:65" s="2" customFormat="1" ht="16.5" customHeight="1">
      <c r="A160" s="28"/>
      <c r="B160" s="176"/>
      <c r="C160" s="253" t="s">
        <v>432</v>
      </c>
      <c r="D160" s="253" t="s">
        <v>291</v>
      </c>
      <c r="E160" s="254" t="s">
        <v>1187</v>
      </c>
      <c r="F160" s="255" t="s">
        <v>1188</v>
      </c>
      <c r="G160" s="256" t="s">
        <v>525</v>
      </c>
      <c r="H160" s="257">
        <v>36</v>
      </c>
      <c r="I160" s="166"/>
      <c r="J160" s="258">
        <f t="shared" si="10"/>
        <v>0</v>
      </c>
      <c r="K160" s="255" t="s">
        <v>1</v>
      </c>
      <c r="L160" s="131"/>
      <c r="M160" s="132" t="s">
        <v>1</v>
      </c>
      <c r="N160" s="133" t="s">
        <v>40</v>
      </c>
      <c r="O160" s="113">
        <v>0</v>
      </c>
      <c r="P160" s="113">
        <f t="shared" si="11"/>
        <v>0</v>
      </c>
      <c r="Q160" s="113">
        <v>0</v>
      </c>
      <c r="R160" s="113">
        <f t="shared" si="12"/>
        <v>0</v>
      </c>
      <c r="S160" s="113">
        <v>0</v>
      </c>
      <c r="T160" s="114">
        <f t="shared" si="13"/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15" t="s">
        <v>189</v>
      </c>
      <c r="AT160" s="115" t="s">
        <v>291</v>
      </c>
      <c r="AU160" s="115" t="s">
        <v>84</v>
      </c>
      <c r="AY160" s="17" t="s">
        <v>150</v>
      </c>
      <c r="BE160" s="116">
        <f t="shared" si="14"/>
        <v>0</v>
      </c>
      <c r="BF160" s="116">
        <f t="shared" si="15"/>
        <v>0</v>
      </c>
      <c r="BG160" s="116">
        <f t="shared" si="16"/>
        <v>0</v>
      </c>
      <c r="BH160" s="116">
        <f t="shared" si="17"/>
        <v>0</v>
      </c>
      <c r="BI160" s="116">
        <f t="shared" si="18"/>
        <v>0</v>
      </c>
      <c r="BJ160" s="17" t="s">
        <v>8</v>
      </c>
      <c r="BK160" s="116">
        <f t="shared" si="19"/>
        <v>0</v>
      </c>
      <c r="BL160" s="17" t="s">
        <v>157</v>
      </c>
      <c r="BM160" s="115" t="s">
        <v>572</v>
      </c>
    </row>
    <row r="161" spans="1:65" s="2" customFormat="1" ht="16.5" customHeight="1">
      <c r="A161" s="28"/>
      <c r="B161" s="176"/>
      <c r="C161" s="253" t="s">
        <v>436</v>
      </c>
      <c r="D161" s="253" t="s">
        <v>291</v>
      </c>
      <c r="E161" s="254" t="s">
        <v>1083</v>
      </c>
      <c r="F161" s="255" t="s">
        <v>1058</v>
      </c>
      <c r="G161" s="256" t="s">
        <v>525</v>
      </c>
      <c r="H161" s="257">
        <v>15</v>
      </c>
      <c r="I161" s="166"/>
      <c r="J161" s="258">
        <f t="shared" si="10"/>
        <v>0</v>
      </c>
      <c r="K161" s="255" t="s">
        <v>1</v>
      </c>
      <c r="L161" s="131"/>
      <c r="M161" s="132" t="s">
        <v>1</v>
      </c>
      <c r="N161" s="133" t="s">
        <v>40</v>
      </c>
      <c r="O161" s="113">
        <v>0</v>
      </c>
      <c r="P161" s="113">
        <f t="shared" si="11"/>
        <v>0</v>
      </c>
      <c r="Q161" s="113">
        <v>0</v>
      </c>
      <c r="R161" s="113">
        <f t="shared" si="12"/>
        <v>0</v>
      </c>
      <c r="S161" s="113">
        <v>0</v>
      </c>
      <c r="T161" s="114">
        <f t="shared" si="13"/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15" t="s">
        <v>189</v>
      </c>
      <c r="AT161" s="115" t="s">
        <v>291</v>
      </c>
      <c r="AU161" s="115" t="s">
        <v>84</v>
      </c>
      <c r="AY161" s="17" t="s">
        <v>150</v>
      </c>
      <c r="BE161" s="116">
        <f t="shared" si="14"/>
        <v>0</v>
      </c>
      <c r="BF161" s="116">
        <f t="shared" si="15"/>
        <v>0</v>
      </c>
      <c r="BG161" s="116">
        <f t="shared" si="16"/>
        <v>0</v>
      </c>
      <c r="BH161" s="116">
        <f t="shared" si="17"/>
        <v>0</v>
      </c>
      <c r="BI161" s="116">
        <f t="shared" si="18"/>
        <v>0</v>
      </c>
      <c r="BJ161" s="17" t="s">
        <v>8</v>
      </c>
      <c r="BK161" s="116">
        <f t="shared" si="19"/>
        <v>0</v>
      </c>
      <c r="BL161" s="17" t="s">
        <v>157</v>
      </c>
      <c r="BM161" s="115" t="s">
        <v>582</v>
      </c>
    </row>
    <row r="162" spans="1:65" s="2" customFormat="1" ht="21.75" customHeight="1">
      <c r="A162" s="28"/>
      <c r="B162" s="176"/>
      <c r="C162" s="253" t="s">
        <v>440</v>
      </c>
      <c r="D162" s="253" t="s">
        <v>291</v>
      </c>
      <c r="E162" s="254" t="s">
        <v>1189</v>
      </c>
      <c r="F162" s="255" t="s">
        <v>1190</v>
      </c>
      <c r="G162" s="256" t="s">
        <v>525</v>
      </c>
      <c r="H162" s="257">
        <v>115</v>
      </c>
      <c r="I162" s="166"/>
      <c r="J162" s="258">
        <f t="shared" si="10"/>
        <v>0</v>
      </c>
      <c r="K162" s="255" t="s">
        <v>1</v>
      </c>
      <c r="L162" s="131"/>
      <c r="M162" s="132" t="s">
        <v>1</v>
      </c>
      <c r="N162" s="133" t="s">
        <v>40</v>
      </c>
      <c r="O162" s="113">
        <v>0</v>
      </c>
      <c r="P162" s="113">
        <f t="shared" si="11"/>
        <v>0</v>
      </c>
      <c r="Q162" s="113">
        <v>0</v>
      </c>
      <c r="R162" s="113">
        <f t="shared" si="12"/>
        <v>0</v>
      </c>
      <c r="S162" s="113">
        <v>0</v>
      </c>
      <c r="T162" s="114">
        <f t="shared" si="13"/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15" t="s">
        <v>189</v>
      </c>
      <c r="AT162" s="115" t="s">
        <v>291</v>
      </c>
      <c r="AU162" s="115" t="s">
        <v>84</v>
      </c>
      <c r="AY162" s="17" t="s">
        <v>150</v>
      </c>
      <c r="BE162" s="116">
        <f t="shared" si="14"/>
        <v>0</v>
      </c>
      <c r="BF162" s="116">
        <f t="shared" si="15"/>
        <v>0</v>
      </c>
      <c r="BG162" s="116">
        <f t="shared" si="16"/>
        <v>0</v>
      </c>
      <c r="BH162" s="116">
        <f t="shared" si="17"/>
        <v>0</v>
      </c>
      <c r="BI162" s="116">
        <f t="shared" si="18"/>
        <v>0</v>
      </c>
      <c r="BJ162" s="17" t="s">
        <v>8</v>
      </c>
      <c r="BK162" s="116">
        <f t="shared" si="19"/>
        <v>0</v>
      </c>
      <c r="BL162" s="17" t="s">
        <v>157</v>
      </c>
      <c r="BM162" s="115" t="s">
        <v>598</v>
      </c>
    </row>
    <row r="163" spans="1:65" s="2" customFormat="1" ht="16.5" customHeight="1">
      <c r="A163" s="28"/>
      <c r="B163" s="176"/>
      <c r="C163" s="253" t="s">
        <v>444</v>
      </c>
      <c r="D163" s="253" t="s">
        <v>291</v>
      </c>
      <c r="E163" s="254" t="s">
        <v>1191</v>
      </c>
      <c r="F163" s="255" t="s">
        <v>1192</v>
      </c>
      <c r="G163" s="256" t="s">
        <v>996</v>
      </c>
      <c r="H163" s="257">
        <v>5</v>
      </c>
      <c r="I163" s="166"/>
      <c r="J163" s="258">
        <f t="shared" si="10"/>
        <v>0</v>
      </c>
      <c r="K163" s="255" t="s">
        <v>1</v>
      </c>
      <c r="L163" s="131"/>
      <c r="M163" s="132" t="s">
        <v>1</v>
      </c>
      <c r="N163" s="133" t="s">
        <v>40</v>
      </c>
      <c r="O163" s="113">
        <v>0</v>
      </c>
      <c r="P163" s="113">
        <f t="shared" si="11"/>
        <v>0</v>
      </c>
      <c r="Q163" s="113">
        <v>0</v>
      </c>
      <c r="R163" s="113">
        <f t="shared" si="12"/>
        <v>0</v>
      </c>
      <c r="S163" s="113">
        <v>0</v>
      </c>
      <c r="T163" s="114">
        <f t="shared" si="13"/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15" t="s">
        <v>189</v>
      </c>
      <c r="AT163" s="115" t="s">
        <v>291</v>
      </c>
      <c r="AU163" s="115" t="s">
        <v>84</v>
      </c>
      <c r="AY163" s="17" t="s">
        <v>150</v>
      </c>
      <c r="BE163" s="116">
        <f t="shared" si="14"/>
        <v>0</v>
      </c>
      <c r="BF163" s="116">
        <f t="shared" si="15"/>
        <v>0</v>
      </c>
      <c r="BG163" s="116">
        <f t="shared" si="16"/>
        <v>0</v>
      </c>
      <c r="BH163" s="116">
        <f t="shared" si="17"/>
        <v>0</v>
      </c>
      <c r="BI163" s="116">
        <f t="shared" si="18"/>
        <v>0</v>
      </c>
      <c r="BJ163" s="17" t="s">
        <v>8</v>
      </c>
      <c r="BK163" s="116">
        <f t="shared" si="19"/>
        <v>0</v>
      </c>
      <c r="BL163" s="17" t="s">
        <v>157</v>
      </c>
      <c r="BM163" s="115" t="s">
        <v>608</v>
      </c>
    </row>
    <row r="164" spans="1:65" s="2" customFormat="1" ht="16.5" customHeight="1">
      <c r="A164" s="28"/>
      <c r="B164" s="176"/>
      <c r="C164" s="253" t="s">
        <v>448</v>
      </c>
      <c r="D164" s="253" t="s">
        <v>291</v>
      </c>
      <c r="E164" s="254" t="s">
        <v>1193</v>
      </c>
      <c r="F164" s="255" t="s">
        <v>1194</v>
      </c>
      <c r="G164" s="256" t="s">
        <v>996</v>
      </c>
      <c r="H164" s="257">
        <v>11</v>
      </c>
      <c r="I164" s="166"/>
      <c r="J164" s="258">
        <f t="shared" si="10"/>
        <v>0</v>
      </c>
      <c r="K164" s="255" t="s">
        <v>1</v>
      </c>
      <c r="L164" s="131"/>
      <c r="M164" s="132" t="s">
        <v>1</v>
      </c>
      <c r="N164" s="133" t="s">
        <v>40</v>
      </c>
      <c r="O164" s="113">
        <v>0</v>
      </c>
      <c r="P164" s="113">
        <f t="shared" si="11"/>
        <v>0</v>
      </c>
      <c r="Q164" s="113">
        <v>0</v>
      </c>
      <c r="R164" s="113">
        <f t="shared" si="12"/>
        <v>0</v>
      </c>
      <c r="S164" s="113">
        <v>0</v>
      </c>
      <c r="T164" s="114">
        <f t="shared" si="13"/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15" t="s">
        <v>189</v>
      </c>
      <c r="AT164" s="115" t="s">
        <v>291</v>
      </c>
      <c r="AU164" s="115" t="s">
        <v>84</v>
      </c>
      <c r="AY164" s="17" t="s">
        <v>150</v>
      </c>
      <c r="BE164" s="116">
        <f t="shared" si="14"/>
        <v>0</v>
      </c>
      <c r="BF164" s="116">
        <f t="shared" si="15"/>
        <v>0</v>
      </c>
      <c r="BG164" s="116">
        <f t="shared" si="16"/>
        <v>0</v>
      </c>
      <c r="BH164" s="116">
        <f t="shared" si="17"/>
        <v>0</v>
      </c>
      <c r="BI164" s="116">
        <f t="shared" si="18"/>
        <v>0</v>
      </c>
      <c r="BJ164" s="17" t="s">
        <v>8</v>
      </c>
      <c r="BK164" s="116">
        <f t="shared" si="19"/>
        <v>0</v>
      </c>
      <c r="BL164" s="17" t="s">
        <v>157</v>
      </c>
      <c r="BM164" s="115" t="s">
        <v>1106</v>
      </c>
    </row>
    <row r="165" spans="1:65" s="2" customFormat="1" ht="16.5" customHeight="1">
      <c r="A165" s="28"/>
      <c r="B165" s="176"/>
      <c r="C165" s="253" t="s">
        <v>452</v>
      </c>
      <c r="D165" s="253" t="s">
        <v>291</v>
      </c>
      <c r="E165" s="254" t="s">
        <v>1195</v>
      </c>
      <c r="F165" s="255" t="s">
        <v>1196</v>
      </c>
      <c r="G165" s="256" t="s">
        <v>996</v>
      </c>
      <c r="H165" s="257">
        <v>1</v>
      </c>
      <c r="I165" s="166"/>
      <c r="J165" s="258">
        <f t="shared" si="10"/>
        <v>0</v>
      </c>
      <c r="K165" s="255" t="s">
        <v>1</v>
      </c>
      <c r="L165" s="131"/>
      <c r="M165" s="132" t="s">
        <v>1</v>
      </c>
      <c r="N165" s="133" t="s">
        <v>40</v>
      </c>
      <c r="O165" s="113">
        <v>0</v>
      </c>
      <c r="P165" s="113">
        <f t="shared" si="11"/>
        <v>0</v>
      </c>
      <c r="Q165" s="113">
        <v>0</v>
      </c>
      <c r="R165" s="113">
        <f t="shared" si="12"/>
        <v>0</v>
      </c>
      <c r="S165" s="113">
        <v>0</v>
      </c>
      <c r="T165" s="114">
        <f t="shared" si="13"/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15" t="s">
        <v>189</v>
      </c>
      <c r="AT165" s="115" t="s">
        <v>291</v>
      </c>
      <c r="AU165" s="115" t="s">
        <v>84</v>
      </c>
      <c r="AY165" s="17" t="s">
        <v>150</v>
      </c>
      <c r="BE165" s="116">
        <f t="shared" si="14"/>
        <v>0</v>
      </c>
      <c r="BF165" s="116">
        <f t="shared" si="15"/>
        <v>0</v>
      </c>
      <c r="BG165" s="116">
        <f t="shared" si="16"/>
        <v>0</v>
      </c>
      <c r="BH165" s="116">
        <f t="shared" si="17"/>
        <v>0</v>
      </c>
      <c r="BI165" s="116">
        <f t="shared" si="18"/>
        <v>0</v>
      </c>
      <c r="BJ165" s="17" t="s">
        <v>8</v>
      </c>
      <c r="BK165" s="116">
        <f t="shared" si="19"/>
        <v>0</v>
      </c>
      <c r="BL165" s="17" t="s">
        <v>157</v>
      </c>
      <c r="BM165" s="115" t="s">
        <v>1107</v>
      </c>
    </row>
    <row r="166" spans="1:65" s="2" customFormat="1" ht="16.5" customHeight="1">
      <c r="A166" s="28"/>
      <c r="B166" s="176"/>
      <c r="C166" s="253" t="s">
        <v>457</v>
      </c>
      <c r="D166" s="253" t="s">
        <v>291</v>
      </c>
      <c r="E166" s="254" t="s">
        <v>1079</v>
      </c>
      <c r="F166" s="255" t="s">
        <v>1197</v>
      </c>
      <c r="G166" s="256" t="s">
        <v>525</v>
      </c>
      <c r="H166" s="257">
        <v>64</v>
      </c>
      <c r="I166" s="166"/>
      <c r="J166" s="258">
        <f t="shared" si="10"/>
        <v>0</v>
      </c>
      <c r="K166" s="255" t="s">
        <v>1</v>
      </c>
      <c r="L166" s="131"/>
      <c r="M166" s="132" t="s">
        <v>1</v>
      </c>
      <c r="N166" s="133" t="s">
        <v>40</v>
      </c>
      <c r="O166" s="113">
        <v>0</v>
      </c>
      <c r="P166" s="113">
        <f t="shared" si="11"/>
        <v>0</v>
      </c>
      <c r="Q166" s="113">
        <v>0</v>
      </c>
      <c r="R166" s="113">
        <f t="shared" si="12"/>
        <v>0</v>
      </c>
      <c r="S166" s="113">
        <v>0</v>
      </c>
      <c r="T166" s="114">
        <f t="shared" si="13"/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15" t="s">
        <v>189</v>
      </c>
      <c r="AT166" s="115" t="s">
        <v>291</v>
      </c>
      <c r="AU166" s="115" t="s">
        <v>84</v>
      </c>
      <c r="AY166" s="17" t="s">
        <v>150</v>
      </c>
      <c r="BE166" s="116">
        <f t="shared" si="14"/>
        <v>0</v>
      </c>
      <c r="BF166" s="116">
        <f t="shared" si="15"/>
        <v>0</v>
      </c>
      <c r="BG166" s="116">
        <f t="shared" si="16"/>
        <v>0</v>
      </c>
      <c r="BH166" s="116">
        <f t="shared" si="17"/>
        <v>0</v>
      </c>
      <c r="BI166" s="116">
        <f t="shared" si="18"/>
        <v>0</v>
      </c>
      <c r="BJ166" s="17" t="s">
        <v>8</v>
      </c>
      <c r="BK166" s="116">
        <f t="shared" si="19"/>
        <v>0</v>
      </c>
      <c r="BL166" s="17" t="s">
        <v>157</v>
      </c>
      <c r="BM166" s="115" t="s">
        <v>1110</v>
      </c>
    </row>
    <row r="167" spans="1:65" s="2" customFormat="1" ht="16.5" customHeight="1">
      <c r="A167" s="28"/>
      <c r="B167" s="176"/>
      <c r="C167" s="253" t="s">
        <v>462</v>
      </c>
      <c r="D167" s="253" t="s">
        <v>291</v>
      </c>
      <c r="E167" s="254" t="s">
        <v>1198</v>
      </c>
      <c r="F167" s="255" t="s">
        <v>1161</v>
      </c>
      <c r="G167" s="256" t="s">
        <v>996</v>
      </c>
      <c r="H167" s="257">
        <v>1</v>
      </c>
      <c r="I167" s="166"/>
      <c r="J167" s="258">
        <f t="shared" si="10"/>
        <v>0</v>
      </c>
      <c r="K167" s="255" t="s">
        <v>1</v>
      </c>
      <c r="L167" s="131"/>
      <c r="M167" s="132" t="s">
        <v>1</v>
      </c>
      <c r="N167" s="133" t="s">
        <v>40</v>
      </c>
      <c r="O167" s="113">
        <v>0</v>
      </c>
      <c r="P167" s="113">
        <f t="shared" si="11"/>
        <v>0</v>
      </c>
      <c r="Q167" s="113">
        <v>0</v>
      </c>
      <c r="R167" s="113">
        <f t="shared" si="12"/>
        <v>0</v>
      </c>
      <c r="S167" s="113">
        <v>0</v>
      </c>
      <c r="T167" s="114">
        <f t="shared" si="13"/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15" t="s">
        <v>189</v>
      </c>
      <c r="AT167" s="115" t="s">
        <v>291</v>
      </c>
      <c r="AU167" s="115" t="s">
        <v>84</v>
      </c>
      <c r="AY167" s="17" t="s">
        <v>150</v>
      </c>
      <c r="BE167" s="116">
        <f t="shared" si="14"/>
        <v>0</v>
      </c>
      <c r="BF167" s="116">
        <f t="shared" si="15"/>
        <v>0</v>
      </c>
      <c r="BG167" s="116">
        <f t="shared" si="16"/>
        <v>0</v>
      </c>
      <c r="BH167" s="116">
        <f t="shared" si="17"/>
        <v>0</v>
      </c>
      <c r="BI167" s="116">
        <f t="shared" si="18"/>
        <v>0</v>
      </c>
      <c r="BJ167" s="17" t="s">
        <v>8</v>
      </c>
      <c r="BK167" s="116">
        <f t="shared" si="19"/>
        <v>0</v>
      </c>
      <c r="BL167" s="17" t="s">
        <v>157</v>
      </c>
      <c r="BM167" s="115" t="s">
        <v>1123</v>
      </c>
    </row>
    <row r="168" spans="1:65" s="2" customFormat="1" ht="16.5" customHeight="1">
      <c r="A168" s="28"/>
      <c r="B168" s="176"/>
      <c r="C168" s="253" t="s">
        <v>468</v>
      </c>
      <c r="D168" s="253" t="s">
        <v>291</v>
      </c>
      <c r="E168" s="254" t="s">
        <v>1199</v>
      </c>
      <c r="F168" s="255" t="s">
        <v>1163</v>
      </c>
      <c r="G168" s="256" t="s">
        <v>996</v>
      </c>
      <c r="H168" s="257">
        <v>1</v>
      </c>
      <c r="I168" s="166"/>
      <c r="J168" s="258">
        <f t="shared" si="10"/>
        <v>0</v>
      </c>
      <c r="K168" s="255" t="s">
        <v>1</v>
      </c>
      <c r="L168" s="131"/>
      <c r="M168" s="132" t="s">
        <v>1</v>
      </c>
      <c r="N168" s="133" t="s">
        <v>40</v>
      </c>
      <c r="O168" s="113">
        <v>0</v>
      </c>
      <c r="P168" s="113">
        <f t="shared" si="11"/>
        <v>0</v>
      </c>
      <c r="Q168" s="113">
        <v>0</v>
      </c>
      <c r="R168" s="113">
        <f t="shared" si="12"/>
        <v>0</v>
      </c>
      <c r="S168" s="113">
        <v>0</v>
      </c>
      <c r="T168" s="114">
        <f t="shared" si="13"/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15" t="s">
        <v>189</v>
      </c>
      <c r="AT168" s="115" t="s">
        <v>291</v>
      </c>
      <c r="AU168" s="115" t="s">
        <v>84</v>
      </c>
      <c r="AY168" s="17" t="s">
        <v>150</v>
      </c>
      <c r="BE168" s="116">
        <f t="shared" si="14"/>
        <v>0</v>
      </c>
      <c r="BF168" s="116">
        <f t="shared" si="15"/>
        <v>0</v>
      </c>
      <c r="BG168" s="116">
        <f t="shared" si="16"/>
        <v>0</v>
      </c>
      <c r="BH168" s="116">
        <f t="shared" si="17"/>
        <v>0</v>
      </c>
      <c r="BI168" s="116">
        <f t="shared" si="18"/>
        <v>0</v>
      </c>
      <c r="BJ168" s="17" t="s">
        <v>8</v>
      </c>
      <c r="BK168" s="116">
        <f t="shared" si="19"/>
        <v>0</v>
      </c>
      <c r="BL168" s="17" t="s">
        <v>157</v>
      </c>
      <c r="BM168" s="115" t="s">
        <v>1126</v>
      </c>
    </row>
    <row r="169" spans="1:65" s="2" customFormat="1" ht="16.5" customHeight="1">
      <c r="A169" s="28"/>
      <c r="B169" s="176"/>
      <c r="C169" s="253" t="s">
        <v>474</v>
      </c>
      <c r="D169" s="253" t="s">
        <v>291</v>
      </c>
      <c r="E169" s="254" t="s">
        <v>1200</v>
      </c>
      <c r="F169" s="255" t="s">
        <v>1201</v>
      </c>
      <c r="G169" s="256" t="s">
        <v>996</v>
      </c>
      <c r="H169" s="257">
        <v>1</v>
      </c>
      <c r="I169" s="166"/>
      <c r="J169" s="258">
        <f t="shared" si="10"/>
        <v>0</v>
      </c>
      <c r="K169" s="255" t="s">
        <v>1</v>
      </c>
      <c r="L169" s="131"/>
      <c r="M169" s="132" t="s">
        <v>1</v>
      </c>
      <c r="N169" s="133" t="s">
        <v>40</v>
      </c>
      <c r="O169" s="113">
        <v>0</v>
      </c>
      <c r="P169" s="113">
        <f t="shared" si="11"/>
        <v>0</v>
      </c>
      <c r="Q169" s="113">
        <v>0</v>
      </c>
      <c r="R169" s="113">
        <f t="shared" si="12"/>
        <v>0</v>
      </c>
      <c r="S169" s="113">
        <v>0</v>
      </c>
      <c r="T169" s="114">
        <f t="shared" si="13"/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15" t="s">
        <v>189</v>
      </c>
      <c r="AT169" s="115" t="s">
        <v>291</v>
      </c>
      <c r="AU169" s="115" t="s">
        <v>84</v>
      </c>
      <c r="AY169" s="17" t="s">
        <v>150</v>
      </c>
      <c r="BE169" s="116">
        <f t="shared" si="14"/>
        <v>0</v>
      </c>
      <c r="BF169" s="116">
        <f t="shared" si="15"/>
        <v>0</v>
      </c>
      <c r="BG169" s="116">
        <f t="shared" si="16"/>
        <v>0</v>
      </c>
      <c r="BH169" s="116">
        <f t="shared" si="17"/>
        <v>0</v>
      </c>
      <c r="BI169" s="116">
        <f t="shared" si="18"/>
        <v>0</v>
      </c>
      <c r="BJ169" s="17" t="s">
        <v>8</v>
      </c>
      <c r="BK169" s="116">
        <f t="shared" si="19"/>
        <v>0</v>
      </c>
      <c r="BL169" s="17" t="s">
        <v>157</v>
      </c>
      <c r="BM169" s="115" t="s">
        <v>1202</v>
      </c>
    </row>
    <row r="170" spans="1:65" s="2" customFormat="1" ht="16.5" customHeight="1">
      <c r="A170" s="28"/>
      <c r="B170" s="176"/>
      <c r="C170" s="253" t="s">
        <v>481</v>
      </c>
      <c r="D170" s="253" t="s">
        <v>291</v>
      </c>
      <c r="E170" s="254" t="s">
        <v>1203</v>
      </c>
      <c r="F170" s="255" t="s">
        <v>1167</v>
      </c>
      <c r="G170" s="256" t="s">
        <v>996</v>
      </c>
      <c r="H170" s="257">
        <v>1</v>
      </c>
      <c r="I170" s="166"/>
      <c r="J170" s="258">
        <f t="shared" si="10"/>
        <v>0</v>
      </c>
      <c r="K170" s="255" t="s">
        <v>1</v>
      </c>
      <c r="L170" s="131"/>
      <c r="M170" s="132" t="s">
        <v>1</v>
      </c>
      <c r="N170" s="133" t="s">
        <v>40</v>
      </c>
      <c r="O170" s="113">
        <v>0</v>
      </c>
      <c r="P170" s="113">
        <f t="shared" si="11"/>
        <v>0</v>
      </c>
      <c r="Q170" s="113">
        <v>0</v>
      </c>
      <c r="R170" s="113">
        <f t="shared" si="12"/>
        <v>0</v>
      </c>
      <c r="S170" s="113">
        <v>0</v>
      </c>
      <c r="T170" s="114">
        <f t="shared" si="13"/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15" t="s">
        <v>189</v>
      </c>
      <c r="AT170" s="115" t="s">
        <v>291</v>
      </c>
      <c r="AU170" s="115" t="s">
        <v>84</v>
      </c>
      <c r="AY170" s="17" t="s">
        <v>150</v>
      </c>
      <c r="BE170" s="116">
        <f t="shared" si="14"/>
        <v>0</v>
      </c>
      <c r="BF170" s="116">
        <f t="shared" si="15"/>
        <v>0</v>
      </c>
      <c r="BG170" s="116">
        <f t="shared" si="16"/>
        <v>0</v>
      </c>
      <c r="BH170" s="116">
        <f t="shared" si="17"/>
        <v>0</v>
      </c>
      <c r="BI170" s="116">
        <f t="shared" si="18"/>
        <v>0</v>
      </c>
      <c r="BJ170" s="17" t="s">
        <v>8</v>
      </c>
      <c r="BK170" s="116">
        <f t="shared" si="19"/>
        <v>0</v>
      </c>
      <c r="BL170" s="17" t="s">
        <v>157</v>
      </c>
      <c r="BM170" s="115" t="s">
        <v>1204</v>
      </c>
    </row>
    <row r="171" spans="1:65" s="2" customFormat="1" ht="16.5" customHeight="1">
      <c r="A171" s="28"/>
      <c r="B171" s="176"/>
      <c r="C171" s="253" t="s">
        <v>486</v>
      </c>
      <c r="D171" s="253" t="s">
        <v>291</v>
      </c>
      <c r="E171" s="254" t="s">
        <v>1205</v>
      </c>
      <c r="F171" s="255" t="s">
        <v>1206</v>
      </c>
      <c r="G171" s="256" t="s">
        <v>996</v>
      </c>
      <c r="H171" s="257">
        <v>1</v>
      </c>
      <c r="I171" s="166"/>
      <c r="J171" s="258">
        <f t="shared" si="10"/>
        <v>0</v>
      </c>
      <c r="K171" s="255" t="s">
        <v>1</v>
      </c>
      <c r="L171" s="131"/>
      <c r="M171" s="132" t="s">
        <v>1</v>
      </c>
      <c r="N171" s="133" t="s">
        <v>40</v>
      </c>
      <c r="O171" s="113">
        <v>0</v>
      </c>
      <c r="P171" s="113">
        <f t="shared" si="11"/>
        <v>0</v>
      </c>
      <c r="Q171" s="113">
        <v>0</v>
      </c>
      <c r="R171" s="113">
        <f t="shared" si="12"/>
        <v>0</v>
      </c>
      <c r="S171" s="113">
        <v>0</v>
      </c>
      <c r="T171" s="114">
        <f t="shared" si="13"/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15" t="s">
        <v>189</v>
      </c>
      <c r="AT171" s="115" t="s">
        <v>291</v>
      </c>
      <c r="AU171" s="115" t="s">
        <v>84</v>
      </c>
      <c r="AY171" s="17" t="s">
        <v>150</v>
      </c>
      <c r="BE171" s="116">
        <f t="shared" si="14"/>
        <v>0</v>
      </c>
      <c r="BF171" s="116">
        <f t="shared" si="15"/>
        <v>0</v>
      </c>
      <c r="BG171" s="116">
        <f t="shared" si="16"/>
        <v>0</v>
      </c>
      <c r="BH171" s="116">
        <f t="shared" si="17"/>
        <v>0</v>
      </c>
      <c r="BI171" s="116">
        <f t="shared" si="18"/>
        <v>0</v>
      </c>
      <c r="BJ171" s="17" t="s">
        <v>8</v>
      </c>
      <c r="BK171" s="116">
        <f t="shared" si="19"/>
        <v>0</v>
      </c>
      <c r="BL171" s="17" t="s">
        <v>157</v>
      </c>
      <c r="BM171" s="115" t="s">
        <v>1207</v>
      </c>
    </row>
    <row r="172" spans="1:65" s="2" customFormat="1" ht="16.5" customHeight="1">
      <c r="A172" s="28"/>
      <c r="B172" s="176"/>
      <c r="C172" s="253" t="s">
        <v>492</v>
      </c>
      <c r="D172" s="253" t="s">
        <v>291</v>
      </c>
      <c r="E172" s="254" t="s">
        <v>1208</v>
      </c>
      <c r="F172" s="255" t="s">
        <v>1171</v>
      </c>
      <c r="G172" s="256" t="s">
        <v>996</v>
      </c>
      <c r="H172" s="257">
        <v>1</v>
      </c>
      <c r="I172" s="166"/>
      <c r="J172" s="258">
        <f t="shared" si="10"/>
        <v>0</v>
      </c>
      <c r="K172" s="255" t="s">
        <v>1</v>
      </c>
      <c r="L172" s="131"/>
      <c r="M172" s="132" t="s">
        <v>1</v>
      </c>
      <c r="N172" s="133" t="s">
        <v>40</v>
      </c>
      <c r="O172" s="113">
        <v>0</v>
      </c>
      <c r="P172" s="113">
        <f t="shared" si="11"/>
        <v>0</v>
      </c>
      <c r="Q172" s="113">
        <v>0</v>
      </c>
      <c r="R172" s="113">
        <f t="shared" si="12"/>
        <v>0</v>
      </c>
      <c r="S172" s="113">
        <v>0</v>
      </c>
      <c r="T172" s="114">
        <f t="shared" si="13"/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15" t="s">
        <v>189</v>
      </c>
      <c r="AT172" s="115" t="s">
        <v>291</v>
      </c>
      <c r="AU172" s="115" t="s">
        <v>84</v>
      </c>
      <c r="AY172" s="17" t="s">
        <v>150</v>
      </c>
      <c r="BE172" s="116">
        <f t="shared" si="14"/>
        <v>0</v>
      </c>
      <c r="BF172" s="116">
        <f t="shared" si="15"/>
        <v>0</v>
      </c>
      <c r="BG172" s="116">
        <f t="shared" si="16"/>
        <v>0</v>
      </c>
      <c r="BH172" s="116">
        <f t="shared" si="17"/>
        <v>0</v>
      </c>
      <c r="BI172" s="116">
        <f t="shared" si="18"/>
        <v>0</v>
      </c>
      <c r="BJ172" s="17" t="s">
        <v>8</v>
      </c>
      <c r="BK172" s="116">
        <f t="shared" si="19"/>
        <v>0</v>
      </c>
      <c r="BL172" s="17" t="s">
        <v>157</v>
      </c>
      <c r="BM172" s="115" t="s">
        <v>1209</v>
      </c>
    </row>
    <row r="173" spans="1:65" s="2" customFormat="1" ht="16.5" customHeight="1">
      <c r="A173" s="28"/>
      <c r="B173" s="176"/>
      <c r="C173" s="253" t="s">
        <v>496</v>
      </c>
      <c r="D173" s="253" t="s">
        <v>291</v>
      </c>
      <c r="E173" s="254" t="s">
        <v>1210</v>
      </c>
      <c r="F173" s="255" t="s">
        <v>1211</v>
      </c>
      <c r="G173" s="256" t="s">
        <v>996</v>
      </c>
      <c r="H173" s="257">
        <v>1</v>
      </c>
      <c r="I173" s="166"/>
      <c r="J173" s="258">
        <f t="shared" si="10"/>
        <v>0</v>
      </c>
      <c r="K173" s="255" t="s">
        <v>1</v>
      </c>
      <c r="L173" s="131"/>
      <c r="M173" s="132" t="s">
        <v>1</v>
      </c>
      <c r="N173" s="133" t="s">
        <v>40</v>
      </c>
      <c r="O173" s="113">
        <v>0</v>
      </c>
      <c r="P173" s="113">
        <f t="shared" si="11"/>
        <v>0</v>
      </c>
      <c r="Q173" s="113">
        <v>0</v>
      </c>
      <c r="R173" s="113">
        <f t="shared" si="12"/>
        <v>0</v>
      </c>
      <c r="S173" s="113">
        <v>0</v>
      </c>
      <c r="T173" s="114">
        <f t="shared" si="13"/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15" t="s">
        <v>189</v>
      </c>
      <c r="AT173" s="115" t="s">
        <v>291</v>
      </c>
      <c r="AU173" s="115" t="s">
        <v>84</v>
      </c>
      <c r="AY173" s="17" t="s">
        <v>150</v>
      </c>
      <c r="BE173" s="116">
        <f t="shared" si="14"/>
        <v>0</v>
      </c>
      <c r="BF173" s="116">
        <f t="shared" si="15"/>
        <v>0</v>
      </c>
      <c r="BG173" s="116">
        <f t="shared" si="16"/>
        <v>0</v>
      </c>
      <c r="BH173" s="116">
        <f t="shared" si="17"/>
        <v>0</v>
      </c>
      <c r="BI173" s="116">
        <f t="shared" si="18"/>
        <v>0</v>
      </c>
      <c r="BJ173" s="17" t="s">
        <v>8</v>
      </c>
      <c r="BK173" s="116">
        <f t="shared" si="19"/>
        <v>0</v>
      </c>
      <c r="BL173" s="17" t="s">
        <v>157</v>
      </c>
      <c r="BM173" s="115" t="s">
        <v>1212</v>
      </c>
    </row>
    <row r="174" spans="1:65" s="2" customFormat="1" ht="24.2" customHeight="1">
      <c r="A174" s="28"/>
      <c r="B174" s="176"/>
      <c r="C174" s="253" t="s">
        <v>500</v>
      </c>
      <c r="D174" s="253" t="s">
        <v>291</v>
      </c>
      <c r="E174" s="254" t="s">
        <v>1213</v>
      </c>
      <c r="F174" s="255" t="s">
        <v>1177</v>
      </c>
      <c r="G174" s="256" t="s">
        <v>996</v>
      </c>
      <c r="H174" s="257">
        <v>5</v>
      </c>
      <c r="I174" s="166"/>
      <c r="J174" s="258">
        <f t="shared" si="10"/>
        <v>0</v>
      </c>
      <c r="K174" s="255" t="s">
        <v>1</v>
      </c>
      <c r="L174" s="131"/>
      <c r="M174" s="132" t="s">
        <v>1</v>
      </c>
      <c r="N174" s="133" t="s">
        <v>40</v>
      </c>
      <c r="O174" s="113">
        <v>0</v>
      </c>
      <c r="P174" s="113">
        <f t="shared" si="11"/>
        <v>0</v>
      </c>
      <c r="Q174" s="113">
        <v>0</v>
      </c>
      <c r="R174" s="113">
        <f t="shared" si="12"/>
        <v>0</v>
      </c>
      <c r="S174" s="113">
        <v>0</v>
      </c>
      <c r="T174" s="114">
        <f t="shared" si="13"/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15" t="s">
        <v>189</v>
      </c>
      <c r="AT174" s="115" t="s">
        <v>291</v>
      </c>
      <c r="AU174" s="115" t="s">
        <v>84</v>
      </c>
      <c r="AY174" s="17" t="s">
        <v>150</v>
      </c>
      <c r="BE174" s="116">
        <f t="shared" si="14"/>
        <v>0</v>
      </c>
      <c r="BF174" s="116">
        <f t="shared" si="15"/>
        <v>0</v>
      </c>
      <c r="BG174" s="116">
        <f t="shared" si="16"/>
        <v>0</v>
      </c>
      <c r="BH174" s="116">
        <f t="shared" si="17"/>
        <v>0</v>
      </c>
      <c r="BI174" s="116">
        <f t="shared" si="18"/>
        <v>0</v>
      </c>
      <c r="BJ174" s="17" t="s">
        <v>8</v>
      </c>
      <c r="BK174" s="116">
        <f t="shared" si="19"/>
        <v>0</v>
      </c>
      <c r="BL174" s="17" t="s">
        <v>157</v>
      </c>
      <c r="BM174" s="115" t="s">
        <v>1214</v>
      </c>
    </row>
    <row r="175" spans="1:65" s="12" customFormat="1" ht="22.9" customHeight="1">
      <c r="B175" s="229"/>
      <c r="C175" s="230"/>
      <c r="D175" s="231" t="s">
        <v>74</v>
      </c>
      <c r="E175" s="234" t="s">
        <v>1091</v>
      </c>
      <c r="F175" s="234" t="s">
        <v>151</v>
      </c>
      <c r="G175" s="230"/>
      <c r="H175" s="230"/>
      <c r="I175" s="230"/>
      <c r="J175" s="235">
        <f>BK175</f>
        <v>0</v>
      </c>
      <c r="K175" s="230"/>
      <c r="L175" s="103"/>
      <c r="M175" s="105"/>
      <c r="N175" s="106"/>
      <c r="O175" s="106"/>
      <c r="P175" s="107">
        <f>SUM(P176:P179)</f>
        <v>0</v>
      </c>
      <c r="Q175" s="106"/>
      <c r="R175" s="107">
        <f>SUM(R176:R179)</f>
        <v>0</v>
      </c>
      <c r="S175" s="106"/>
      <c r="T175" s="108">
        <f>SUM(T176:T179)</f>
        <v>0</v>
      </c>
      <c r="AR175" s="104" t="s">
        <v>167</v>
      </c>
      <c r="AT175" s="109" t="s">
        <v>74</v>
      </c>
      <c r="AU175" s="109" t="s">
        <v>8</v>
      </c>
      <c r="AY175" s="104" t="s">
        <v>150</v>
      </c>
      <c r="BK175" s="110">
        <f>SUM(BK176:BK179)</f>
        <v>0</v>
      </c>
    </row>
    <row r="176" spans="1:65" s="2" customFormat="1" ht="16.5" customHeight="1">
      <c r="A176" s="28"/>
      <c r="B176" s="176"/>
      <c r="C176" s="253" t="s">
        <v>506</v>
      </c>
      <c r="D176" s="253" t="s">
        <v>291</v>
      </c>
      <c r="E176" s="254" t="s">
        <v>1215</v>
      </c>
      <c r="F176" s="255" t="s">
        <v>1216</v>
      </c>
      <c r="G176" s="256" t="s">
        <v>591</v>
      </c>
      <c r="H176" s="257">
        <v>2.2000000000000002</v>
      </c>
      <c r="I176" s="166"/>
      <c r="J176" s="258">
        <f>ROUND(I176*H176,0)</f>
        <v>0</v>
      </c>
      <c r="K176" s="255" t="s">
        <v>1</v>
      </c>
      <c r="L176" s="131"/>
      <c r="M176" s="132" t="s">
        <v>1</v>
      </c>
      <c r="N176" s="133" t="s">
        <v>40</v>
      </c>
      <c r="O176" s="113">
        <v>0</v>
      </c>
      <c r="P176" s="113">
        <f>O176*H176</f>
        <v>0</v>
      </c>
      <c r="Q176" s="113">
        <v>0</v>
      </c>
      <c r="R176" s="113">
        <f>Q176*H176</f>
        <v>0</v>
      </c>
      <c r="S176" s="113">
        <v>0</v>
      </c>
      <c r="T176" s="114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15" t="s">
        <v>189</v>
      </c>
      <c r="AT176" s="115" t="s">
        <v>291</v>
      </c>
      <c r="AU176" s="115" t="s">
        <v>84</v>
      </c>
      <c r="AY176" s="17" t="s">
        <v>150</v>
      </c>
      <c r="BE176" s="116">
        <f>IF(N176="základní",J176,0)</f>
        <v>0</v>
      </c>
      <c r="BF176" s="116">
        <f>IF(N176="snížená",J176,0)</f>
        <v>0</v>
      </c>
      <c r="BG176" s="116">
        <f>IF(N176="zákl. přenesená",J176,0)</f>
        <v>0</v>
      </c>
      <c r="BH176" s="116">
        <f>IF(N176="sníž. přenesená",J176,0)</f>
        <v>0</v>
      </c>
      <c r="BI176" s="116">
        <f>IF(N176="nulová",J176,0)</f>
        <v>0</v>
      </c>
      <c r="BJ176" s="17" t="s">
        <v>8</v>
      </c>
      <c r="BK176" s="116">
        <f>ROUND(I176*H176,0)</f>
        <v>0</v>
      </c>
      <c r="BL176" s="17" t="s">
        <v>157</v>
      </c>
      <c r="BM176" s="115" t="s">
        <v>522</v>
      </c>
    </row>
    <row r="177" spans="1:65" s="2" customFormat="1" ht="16.5" customHeight="1">
      <c r="A177" s="28"/>
      <c r="B177" s="176"/>
      <c r="C177" s="253" t="s">
        <v>511</v>
      </c>
      <c r="D177" s="253" t="s">
        <v>291</v>
      </c>
      <c r="E177" s="254" t="s">
        <v>1217</v>
      </c>
      <c r="F177" s="255" t="s">
        <v>1218</v>
      </c>
      <c r="G177" s="256" t="s">
        <v>525</v>
      </c>
      <c r="H177" s="257">
        <v>120</v>
      </c>
      <c r="I177" s="166"/>
      <c r="J177" s="258">
        <f>ROUND(I177*H177,0)</f>
        <v>0</v>
      </c>
      <c r="K177" s="255" t="s">
        <v>1</v>
      </c>
      <c r="L177" s="131"/>
      <c r="M177" s="132" t="s">
        <v>1</v>
      </c>
      <c r="N177" s="133" t="s">
        <v>40</v>
      </c>
      <c r="O177" s="113">
        <v>0</v>
      </c>
      <c r="P177" s="113">
        <f>O177*H177</f>
        <v>0</v>
      </c>
      <c r="Q177" s="113">
        <v>0</v>
      </c>
      <c r="R177" s="113">
        <f>Q177*H177</f>
        <v>0</v>
      </c>
      <c r="S177" s="113">
        <v>0</v>
      </c>
      <c r="T177" s="114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15" t="s">
        <v>189</v>
      </c>
      <c r="AT177" s="115" t="s">
        <v>291</v>
      </c>
      <c r="AU177" s="115" t="s">
        <v>84</v>
      </c>
      <c r="AY177" s="17" t="s">
        <v>150</v>
      </c>
      <c r="BE177" s="116">
        <f>IF(N177="základní",J177,0)</f>
        <v>0</v>
      </c>
      <c r="BF177" s="116">
        <f>IF(N177="snížená",J177,0)</f>
        <v>0</v>
      </c>
      <c r="BG177" s="116">
        <f>IF(N177="zákl. přenesená",J177,0)</f>
        <v>0</v>
      </c>
      <c r="BH177" s="116">
        <f>IF(N177="sníž. přenesená",J177,0)</f>
        <v>0</v>
      </c>
      <c r="BI177" s="116">
        <f>IF(N177="nulová",J177,0)</f>
        <v>0</v>
      </c>
      <c r="BJ177" s="17" t="s">
        <v>8</v>
      </c>
      <c r="BK177" s="116">
        <f>ROUND(I177*H177,0)</f>
        <v>0</v>
      </c>
      <c r="BL177" s="17" t="s">
        <v>157</v>
      </c>
      <c r="BM177" s="115" t="s">
        <v>1219</v>
      </c>
    </row>
    <row r="178" spans="1:65" s="2" customFormat="1" ht="16.5" customHeight="1">
      <c r="A178" s="28"/>
      <c r="B178" s="176"/>
      <c r="C178" s="253" t="s">
        <v>516</v>
      </c>
      <c r="D178" s="253" t="s">
        <v>291</v>
      </c>
      <c r="E178" s="254" t="s">
        <v>1220</v>
      </c>
      <c r="F178" s="255" t="s">
        <v>1221</v>
      </c>
      <c r="G178" s="256" t="s">
        <v>525</v>
      </c>
      <c r="H178" s="257">
        <v>120</v>
      </c>
      <c r="I178" s="166"/>
      <c r="J178" s="258">
        <f>ROUND(I178*H178,0)</f>
        <v>0</v>
      </c>
      <c r="K178" s="255" t="s">
        <v>1</v>
      </c>
      <c r="L178" s="131"/>
      <c r="M178" s="132" t="s">
        <v>1</v>
      </c>
      <c r="N178" s="133" t="s">
        <v>40</v>
      </c>
      <c r="O178" s="113">
        <v>0</v>
      </c>
      <c r="P178" s="113">
        <f>O178*H178</f>
        <v>0</v>
      </c>
      <c r="Q178" s="113">
        <v>0</v>
      </c>
      <c r="R178" s="113">
        <f>Q178*H178</f>
        <v>0</v>
      </c>
      <c r="S178" s="113">
        <v>0</v>
      </c>
      <c r="T178" s="114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15" t="s">
        <v>189</v>
      </c>
      <c r="AT178" s="115" t="s">
        <v>291</v>
      </c>
      <c r="AU178" s="115" t="s">
        <v>84</v>
      </c>
      <c r="AY178" s="17" t="s">
        <v>150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7" t="s">
        <v>8</v>
      </c>
      <c r="BK178" s="116">
        <f>ROUND(I178*H178,0)</f>
        <v>0</v>
      </c>
      <c r="BL178" s="17" t="s">
        <v>157</v>
      </c>
      <c r="BM178" s="115" t="s">
        <v>117</v>
      </c>
    </row>
    <row r="179" spans="1:65" s="2" customFormat="1" ht="16.5" customHeight="1">
      <c r="A179" s="28"/>
      <c r="B179" s="176"/>
      <c r="C179" s="253" t="s">
        <v>522</v>
      </c>
      <c r="D179" s="253" t="s">
        <v>291</v>
      </c>
      <c r="E179" s="254" t="s">
        <v>1108</v>
      </c>
      <c r="F179" s="255" t="s">
        <v>1109</v>
      </c>
      <c r="G179" s="256" t="s">
        <v>155</v>
      </c>
      <c r="H179" s="257">
        <v>42</v>
      </c>
      <c r="I179" s="166"/>
      <c r="J179" s="258">
        <f>ROUND(I179*H179,0)</f>
        <v>0</v>
      </c>
      <c r="K179" s="255" t="s">
        <v>1</v>
      </c>
      <c r="L179" s="131"/>
      <c r="M179" s="132" t="s">
        <v>1</v>
      </c>
      <c r="N179" s="133" t="s">
        <v>40</v>
      </c>
      <c r="O179" s="113">
        <v>0</v>
      </c>
      <c r="P179" s="113">
        <f>O179*H179</f>
        <v>0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15" t="s">
        <v>189</v>
      </c>
      <c r="AT179" s="115" t="s">
        <v>291</v>
      </c>
      <c r="AU179" s="115" t="s">
        <v>84</v>
      </c>
      <c r="AY179" s="17" t="s">
        <v>150</v>
      </c>
      <c r="BE179" s="116">
        <f>IF(N179="základní",J179,0)</f>
        <v>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7" t="s">
        <v>8</v>
      </c>
      <c r="BK179" s="116">
        <f>ROUND(I179*H179,0)</f>
        <v>0</v>
      </c>
      <c r="BL179" s="17" t="s">
        <v>157</v>
      </c>
      <c r="BM179" s="115" t="s">
        <v>1222</v>
      </c>
    </row>
    <row r="180" spans="1:65" s="12" customFormat="1" ht="22.9" customHeight="1">
      <c r="B180" s="229"/>
      <c r="C180" s="230"/>
      <c r="D180" s="231" t="s">
        <v>74</v>
      </c>
      <c r="E180" s="234" t="s">
        <v>1119</v>
      </c>
      <c r="F180" s="234" t="s">
        <v>1120</v>
      </c>
      <c r="G180" s="230"/>
      <c r="H180" s="230"/>
      <c r="I180" s="230"/>
      <c r="J180" s="235">
        <f>BK180</f>
        <v>0</v>
      </c>
      <c r="K180" s="230"/>
      <c r="L180" s="103"/>
      <c r="M180" s="105"/>
      <c r="N180" s="106"/>
      <c r="O180" s="106"/>
      <c r="P180" s="107">
        <f>P181</f>
        <v>0</v>
      </c>
      <c r="Q180" s="106"/>
      <c r="R180" s="107">
        <f>R181</f>
        <v>0</v>
      </c>
      <c r="S180" s="106"/>
      <c r="T180" s="108">
        <f>T181</f>
        <v>0</v>
      </c>
      <c r="AR180" s="104" t="s">
        <v>167</v>
      </c>
      <c r="AT180" s="109" t="s">
        <v>74</v>
      </c>
      <c r="AU180" s="109" t="s">
        <v>8</v>
      </c>
      <c r="AY180" s="104" t="s">
        <v>150</v>
      </c>
      <c r="BK180" s="110">
        <f>BK181</f>
        <v>0</v>
      </c>
    </row>
    <row r="181" spans="1:65" s="2" customFormat="1" ht="16.5" customHeight="1">
      <c r="A181" s="28"/>
      <c r="B181" s="176"/>
      <c r="C181" s="253" t="s">
        <v>527</v>
      </c>
      <c r="D181" s="253" t="s">
        <v>291</v>
      </c>
      <c r="E181" s="254" t="s">
        <v>1069</v>
      </c>
      <c r="F181" s="255" t="s">
        <v>1223</v>
      </c>
      <c r="G181" s="256" t="s">
        <v>1024</v>
      </c>
      <c r="H181" s="257">
        <v>1</v>
      </c>
      <c r="I181" s="166"/>
      <c r="J181" s="258">
        <f>ROUND(I181*H181,0)</f>
        <v>0</v>
      </c>
      <c r="K181" s="255" t="s">
        <v>1</v>
      </c>
      <c r="L181" s="131"/>
      <c r="M181" s="132" t="s">
        <v>1</v>
      </c>
      <c r="N181" s="133" t="s">
        <v>40</v>
      </c>
      <c r="O181" s="113">
        <v>0</v>
      </c>
      <c r="P181" s="113">
        <f>O181*H181</f>
        <v>0</v>
      </c>
      <c r="Q181" s="113">
        <v>0</v>
      </c>
      <c r="R181" s="113">
        <f>Q181*H181</f>
        <v>0</v>
      </c>
      <c r="S181" s="113">
        <v>0</v>
      </c>
      <c r="T181" s="114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15" t="s">
        <v>1033</v>
      </c>
      <c r="AT181" s="115" t="s">
        <v>291</v>
      </c>
      <c r="AU181" s="115" t="s">
        <v>84</v>
      </c>
      <c r="AY181" s="17" t="s">
        <v>150</v>
      </c>
      <c r="BE181" s="116">
        <f>IF(N181="základní",J181,0)</f>
        <v>0</v>
      </c>
      <c r="BF181" s="116">
        <f>IF(N181="snížená",J181,0)</f>
        <v>0</v>
      </c>
      <c r="BG181" s="116">
        <f>IF(N181="zákl. přenesená",J181,0)</f>
        <v>0</v>
      </c>
      <c r="BH181" s="116">
        <f>IF(N181="sníž. přenesená",J181,0)</f>
        <v>0</v>
      </c>
      <c r="BI181" s="116">
        <f>IF(N181="nulová",J181,0)</f>
        <v>0</v>
      </c>
      <c r="BJ181" s="17" t="s">
        <v>8</v>
      </c>
      <c r="BK181" s="116">
        <f>ROUND(I181*H181,0)</f>
        <v>0</v>
      </c>
      <c r="BL181" s="17" t="s">
        <v>608</v>
      </c>
      <c r="BM181" s="115" t="s">
        <v>1224</v>
      </c>
    </row>
    <row r="182" spans="1:65" s="12" customFormat="1" ht="22.9" customHeight="1">
      <c r="B182" s="229"/>
      <c r="C182" s="230"/>
      <c r="D182" s="231" t="s">
        <v>74</v>
      </c>
      <c r="E182" s="234" t="s">
        <v>1127</v>
      </c>
      <c r="F182" s="234" t="s">
        <v>1128</v>
      </c>
      <c r="G182" s="230"/>
      <c r="H182" s="230"/>
      <c r="I182" s="230"/>
      <c r="J182" s="235">
        <f>BK182</f>
        <v>0</v>
      </c>
      <c r="K182" s="230"/>
      <c r="L182" s="103"/>
      <c r="M182" s="105"/>
      <c r="N182" s="106"/>
      <c r="O182" s="106"/>
      <c r="P182" s="107">
        <f>P183</f>
        <v>0</v>
      </c>
      <c r="Q182" s="106"/>
      <c r="R182" s="107">
        <f>R183</f>
        <v>0</v>
      </c>
      <c r="S182" s="106"/>
      <c r="T182" s="108">
        <f>T183</f>
        <v>0</v>
      </c>
      <c r="AR182" s="104" t="s">
        <v>167</v>
      </c>
      <c r="AT182" s="109" t="s">
        <v>74</v>
      </c>
      <c r="AU182" s="109" t="s">
        <v>8</v>
      </c>
      <c r="AY182" s="104" t="s">
        <v>150</v>
      </c>
      <c r="BK182" s="110">
        <f>BK183</f>
        <v>0</v>
      </c>
    </row>
    <row r="183" spans="1:65" s="2" customFormat="1" ht="16.5" customHeight="1">
      <c r="A183" s="28"/>
      <c r="B183" s="176"/>
      <c r="C183" s="253" t="s">
        <v>532</v>
      </c>
      <c r="D183" s="253" t="s">
        <v>291</v>
      </c>
      <c r="E183" s="254" t="s">
        <v>1072</v>
      </c>
      <c r="F183" s="255" t="s">
        <v>1128</v>
      </c>
      <c r="G183" s="256" t="s">
        <v>1024</v>
      </c>
      <c r="H183" s="257">
        <v>1</v>
      </c>
      <c r="I183" s="166"/>
      <c r="J183" s="258">
        <f>ROUND(I183*H183,0)</f>
        <v>0</v>
      </c>
      <c r="K183" s="255" t="s">
        <v>1</v>
      </c>
      <c r="L183" s="131"/>
      <c r="M183" s="132" t="s">
        <v>1</v>
      </c>
      <c r="N183" s="133" t="s">
        <v>40</v>
      </c>
      <c r="O183" s="113">
        <v>0</v>
      </c>
      <c r="P183" s="113">
        <f>O183*H183</f>
        <v>0</v>
      </c>
      <c r="Q183" s="113">
        <v>0</v>
      </c>
      <c r="R183" s="113">
        <f>Q183*H183</f>
        <v>0</v>
      </c>
      <c r="S183" s="113">
        <v>0</v>
      </c>
      <c r="T183" s="114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15" t="s">
        <v>1033</v>
      </c>
      <c r="AT183" s="115" t="s">
        <v>291</v>
      </c>
      <c r="AU183" s="115" t="s">
        <v>84</v>
      </c>
      <c r="AY183" s="17" t="s">
        <v>150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7" t="s">
        <v>8</v>
      </c>
      <c r="BK183" s="116">
        <f>ROUND(I183*H183,0)</f>
        <v>0</v>
      </c>
      <c r="BL183" s="17" t="s">
        <v>608</v>
      </c>
      <c r="BM183" s="115" t="s">
        <v>1225</v>
      </c>
    </row>
    <row r="184" spans="1:65" s="12" customFormat="1" ht="22.9" customHeight="1">
      <c r="B184" s="229"/>
      <c r="C184" s="230"/>
      <c r="D184" s="231" t="s">
        <v>74</v>
      </c>
      <c r="E184" s="234" t="s">
        <v>1131</v>
      </c>
      <c r="F184" s="234" t="s">
        <v>1132</v>
      </c>
      <c r="G184" s="230"/>
      <c r="H184" s="230"/>
      <c r="I184" s="230"/>
      <c r="J184" s="235">
        <f>BK184</f>
        <v>0</v>
      </c>
      <c r="K184" s="230"/>
      <c r="L184" s="103"/>
      <c r="M184" s="105"/>
      <c r="N184" s="106"/>
      <c r="O184" s="106"/>
      <c r="P184" s="107">
        <f>P185</f>
        <v>0</v>
      </c>
      <c r="Q184" s="106"/>
      <c r="R184" s="107">
        <f>R185</f>
        <v>0</v>
      </c>
      <c r="S184" s="106"/>
      <c r="T184" s="108">
        <f>T185</f>
        <v>0</v>
      </c>
      <c r="AR184" s="104" t="s">
        <v>167</v>
      </c>
      <c r="AT184" s="109" t="s">
        <v>74</v>
      </c>
      <c r="AU184" s="109" t="s">
        <v>8</v>
      </c>
      <c r="AY184" s="104" t="s">
        <v>150</v>
      </c>
      <c r="BK184" s="110">
        <f>BK185</f>
        <v>0</v>
      </c>
    </row>
    <row r="185" spans="1:65" s="2" customFormat="1" ht="16.5" customHeight="1">
      <c r="A185" s="28"/>
      <c r="B185" s="176"/>
      <c r="C185" s="253" t="s">
        <v>538</v>
      </c>
      <c r="D185" s="253" t="s">
        <v>291</v>
      </c>
      <c r="E185" s="254" t="s">
        <v>1133</v>
      </c>
      <c r="F185" s="255" t="s">
        <v>1132</v>
      </c>
      <c r="G185" s="256" t="s">
        <v>1024</v>
      </c>
      <c r="H185" s="257">
        <v>1</v>
      </c>
      <c r="I185" s="166"/>
      <c r="J185" s="258">
        <f>ROUND(I185*H185,0)</f>
        <v>0</v>
      </c>
      <c r="K185" s="255" t="s">
        <v>1</v>
      </c>
      <c r="L185" s="131"/>
      <c r="M185" s="142" t="s">
        <v>1</v>
      </c>
      <c r="N185" s="143" t="s">
        <v>40</v>
      </c>
      <c r="O185" s="129">
        <v>0</v>
      </c>
      <c r="P185" s="129">
        <f>O185*H185</f>
        <v>0</v>
      </c>
      <c r="Q185" s="129">
        <v>0</v>
      </c>
      <c r="R185" s="129">
        <f>Q185*H185</f>
        <v>0</v>
      </c>
      <c r="S185" s="129">
        <v>0</v>
      </c>
      <c r="T185" s="130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15" t="s">
        <v>1033</v>
      </c>
      <c r="AT185" s="115" t="s">
        <v>291</v>
      </c>
      <c r="AU185" s="115" t="s">
        <v>84</v>
      </c>
      <c r="AY185" s="17" t="s">
        <v>150</v>
      </c>
      <c r="BE185" s="116">
        <f>IF(N185="základní",J185,0)</f>
        <v>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7" t="s">
        <v>8</v>
      </c>
      <c r="BK185" s="116">
        <f>ROUND(I185*H185,0)</f>
        <v>0</v>
      </c>
      <c r="BL185" s="17" t="s">
        <v>608</v>
      </c>
      <c r="BM185" s="115" t="s">
        <v>1226</v>
      </c>
    </row>
    <row r="186" spans="1:65" s="2" customFormat="1" ht="6.95" customHeight="1">
      <c r="A186" s="28"/>
      <c r="B186" s="205"/>
      <c r="C186" s="206"/>
      <c r="D186" s="206"/>
      <c r="E186" s="206"/>
      <c r="F186" s="206"/>
      <c r="G186" s="206"/>
      <c r="H186" s="206"/>
      <c r="I186" s="206"/>
      <c r="J186" s="206"/>
      <c r="K186" s="206"/>
      <c r="L186" s="29"/>
      <c r="M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</row>
  </sheetData>
  <sheetProtection password="D62F" sheet="1" objects="1" scenarios="1"/>
  <autoFilter ref="C124:K185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6"/>
  <sheetViews>
    <sheetView showGridLines="0" topLeftCell="A110" workbookViewId="0">
      <selection activeCell="L155" sqref="L15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114</v>
      </c>
    </row>
    <row r="3" spans="1:4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</row>
    <row r="4" spans="1:4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4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4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4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4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16.5" customHeight="1">
      <c r="A9" s="28"/>
      <c r="B9" s="176"/>
      <c r="C9" s="177"/>
      <c r="D9" s="177"/>
      <c r="E9" s="313" t="s">
        <v>1227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ROUND(J126,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ROUND((SUM(BE126:BE145)),  0)</f>
        <v>0</v>
      </c>
      <c r="G33" s="177"/>
      <c r="H33" s="177"/>
      <c r="I33" s="188">
        <v>0.21</v>
      </c>
      <c r="J33" s="187">
        <f>ROUND(((SUM(BE126:BE145))*I33),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ROUND((SUM(BF126:BF145)),  0)</f>
        <v>0</v>
      </c>
      <c r="G34" s="177"/>
      <c r="H34" s="177"/>
      <c r="I34" s="188">
        <v>0.15</v>
      </c>
      <c r="J34" s="187">
        <f>ROUND(((SUM(BF126:BF145))*I34),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ROUND((SUM(BG126:BG145)),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ROUND((SUM(BH126:BH145)),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ROUND((SUM(BI126:BI145)),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176"/>
      <c r="C87" s="177"/>
      <c r="D87" s="177"/>
      <c r="E87" s="313" t="str">
        <f>E9</f>
        <v>99b - Vedlejší náklady -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J126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1228</v>
      </c>
      <c r="E97" s="216"/>
      <c r="F97" s="216"/>
      <c r="G97" s="216"/>
      <c r="H97" s="216"/>
      <c r="I97" s="216"/>
      <c r="J97" s="217">
        <f>J127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1229</v>
      </c>
      <c r="E98" s="221"/>
      <c r="F98" s="221"/>
      <c r="G98" s="221"/>
      <c r="H98" s="221"/>
      <c r="I98" s="221"/>
      <c r="J98" s="222">
        <f>J128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1230</v>
      </c>
      <c r="E99" s="221"/>
      <c r="F99" s="221"/>
      <c r="G99" s="221"/>
      <c r="H99" s="221"/>
      <c r="I99" s="221"/>
      <c r="J99" s="222">
        <f>J130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1231</v>
      </c>
      <c r="E100" s="221"/>
      <c r="F100" s="221"/>
      <c r="G100" s="221"/>
      <c r="H100" s="221"/>
      <c r="I100" s="221"/>
      <c r="J100" s="222">
        <f>J132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1232</v>
      </c>
      <c r="E101" s="221"/>
      <c r="F101" s="221"/>
      <c r="G101" s="221"/>
      <c r="H101" s="221"/>
      <c r="I101" s="221"/>
      <c r="J101" s="222">
        <f>J134</f>
        <v>0</v>
      </c>
      <c r="K101" s="219"/>
      <c r="L101" s="93"/>
    </row>
    <row r="102" spans="1:31" s="10" customFormat="1" ht="19.899999999999999" customHeight="1">
      <c r="B102" s="218"/>
      <c r="C102" s="219"/>
      <c r="D102" s="220" t="s">
        <v>1233</v>
      </c>
      <c r="E102" s="221"/>
      <c r="F102" s="221"/>
      <c r="G102" s="221"/>
      <c r="H102" s="221"/>
      <c r="I102" s="221"/>
      <c r="J102" s="222">
        <f>J136</f>
        <v>0</v>
      </c>
      <c r="K102" s="219"/>
      <c r="L102" s="93"/>
    </row>
    <row r="103" spans="1:31" s="10" customFormat="1" ht="19.899999999999999" customHeight="1">
      <c r="B103" s="218"/>
      <c r="C103" s="219"/>
      <c r="D103" s="220" t="s">
        <v>1234</v>
      </c>
      <c r="E103" s="221"/>
      <c r="F103" s="221"/>
      <c r="G103" s="221"/>
      <c r="H103" s="221"/>
      <c r="I103" s="221"/>
      <c r="J103" s="222">
        <f>J138</f>
        <v>0</v>
      </c>
      <c r="K103" s="219"/>
      <c r="L103" s="93"/>
    </row>
    <row r="104" spans="1:31" s="10" customFormat="1" ht="19.899999999999999" customHeight="1">
      <c r="B104" s="218"/>
      <c r="C104" s="219"/>
      <c r="D104" s="220" t="s">
        <v>1235</v>
      </c>
      <c r="E104" s="221"/>
      <c r="F104" s="221"/>
      <c r="G104" s="221"/>
      <c r="H104" s="221"/>
      <c r="I104" s="221"/>
      <c r="J104" s="222">
        <f>J140</f>
        <v>0</v>
      </c>
      <c r="K104" s="219"/>
      <c r="L104" s="93"/>
    </row>
    <row r="105" spans="1:31" s="10" customFormat="1" ht="19.899999999999999" customHeight="1">
      <c r="B105" s="218"/>
      <c r="C105" s="219"/>
      <c r="D105" s="220" t="s">
        <v>1236</v>
      </c>
      <c r="E105" s="221"/>
      <c r="F105" s="221"/>
      <c r="G105" s="221"/>
      <c r="H105" s="221"/>
      <c r="I105" s="221"/>
      <c r="J105" s="222">
        <f>J142</f>
        <v>0</v>
      </c>
      <c r="K105" s="219"/>
      <c r="L105" s="93"/>
    </row>
    <row r="106" spans="1:31" s="10" customFormat="1" ht="19.899999999999999" customHeight="1">
      <c r="B106" s="218"/>
      <c r="C106" s="219"/>
      <c r="D106" s="220" t="s">
        <v>1237</v>
      </c>
      <c r="E106" s="221"/>
      <c r="F106" s="221"/>
      <c r="G106" s="221"/>
      <c r="H106" s="221"/>
      <c r="I106" s="221"/>
      <c r="J106" s="222">
        <f>J144</f>
        <v>0</v>
      </c>
      <c r="K106" s="219"/>
      <c r="L106" s="93"/>
    </row>
    <row r="107" spans="1:31" s="2" customFormat="1" ht="21.75" customHeight="1">
      <c r="A107" s="28"/>
      <c r="B107" s="176"/>
      <c r="C107" s="177"/>
      <c r="D107" s="177"/>
      <c r="E107" s="177"/>
      <c r="F107" s="177"/>
      <c r="G107" s="177"/>
      <c r="H107" s="177"/>
      <c r="I107" s="177"/>
      <c r="J107" s="177"/>
      <c r="K107" s="177"/>
      <c r="L107" s="37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6.95" customHeight="1">
      <c r="A108" s="28"/>
      <c r="B108" s="205"/>
      <c r="C108" s="206"/>
      <c r="D108" s="206"/>
      <c r="E108" s="206"/>
      <c r="F108" s="206"/>
      <c r="G108" s="206"/>
      <c r="H108" s="206"/>
      <c r="I108" s="206"/>
      <c r="J108" s="206"/>
      <c r="K108" s="206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>
      <c r="B109" s="87"/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31">
      <c r="B110" s="87"/>
      <c r="C110" s="87"/>
      <c r="D110" s="87"/>
      <c r="E110" s="87"/>
      <c r="F110" s="87"/>
      <c r="G110" s="87"/>
      <c r="H110" s="87"/>
      <c r="I110" s="87"/>
      <c r="J110" s="87"/>
      <c r="K110" s="87"/>
    </row>
    <row r="111" spans="1:31">
      <c r="B111" s="87"/>
      <c r="C111" s="87"/>
      <c r="D111" s="87"/>
      <c r="E111" s="87"/>
      <c r="F111" s="87"/>
      <c r="G111" s="87"/>
      <c r="H111" s="87"/>
      <c r="I111" s="87"/>
      <c r="J111" s="87"/>
      <c r="K111" s="87"/>
    </row>
    <row r="112" spans="1:31" s="2" customFormat="1" ht="6.95" customHeight="1">
      <c r="A112" s="28"/>
      <c r="B112" s="207"/>
      <c r="C112" s="208"/>
      <c r="D112" s="208"/>
      <c r="E112" s="208"/>
      <c r="F112" s="208"/>
      <c r="G112" s="208"/>
      <c r="H112" s="208"/>
      <c r="I112" s="208"/>
      <c r="J112" s="208"/>
      <c r="K112" s="208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3" s="2" customFormat="1" ht="24.95" customHeight="1">
      <c r="A113" s="28"/>
      <c r="B113" s="176"/>
      <c r="C113" s="174" t="s">
        <v>135</v>
      </c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3" s="2" customFormat="1" ht="6.95" customHeight="1">
      <c r="A114" s="28"/>
      <c r="B114" s="176"/>
      <c r="C114" s="177"/>
      <c r="D114" s="177"/>
      <c r="E114" s="177"/>
      <c r="F114" s="177"/>
      <c r="G114" s="177"/>
      <c r="H114" s="177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3" s="2" customFormat="1" ht="12" customHeight="1">
      <c r="A115" s="28"/>
      <c r="B115" s="176"/>
      <c r="C115" s="175" t="s">
        <v>15</v>
      </c>
      <c r="D115" s="177"/>
      <c r="E115" s="177"/>
      <c r="F115" s="177"/>
      <c r="G115" s="177"/>
      <c r="H115" s="177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3" s="2" customFormat="1" ht="26.25" customHeight="1">
      <c r="A116" s="28"/>
      <c r="B116" s="176"/>
      <c r="C116" s="177"/>
      <c r="D116" s="177"/>
      <c r="E116" s="315" t="str">
        <f>E7</f>
        <v>Expozice JZ Afrika, ZOO Dvůr Králové a.s. - Změna B, 3.etapa, 4.část</v>
      </c>
      <c r="F116" s="316"/>
      <c r="G116" s="316"/>
      <c r="H116" s="316"/>
      <c r="I116" s="177"/>
      <c r="J116" s="177"/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3" s="2" customFormat="1" ht="12" customHeight="1">
      <c r="A117" s="28"/>
      <c r="B117" s="176"/>
      <c r="C117" s="175" t="s">
        <v>122</v>
      </c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3" s="2" customFormat="1" ht="16.5" customHeight="1">
      <c r="A118" s="28"/>
      <c r="B118" s="176"/>
      <c r="C118" s="177"/>
      <c r="D118" s="177"/>
      <c r="E118" s="313" t="str">
        <f>E9</f>
        <v>99b - Vedlejší náklady - změna B, 3.etapa, 4.část</v>
      </c>
      <c r="F118" s="314"/>
      <c r="G118" s="314"/>
      <c r="H118" s="314"/>
      <c r="I118" s="177"/>
      <c r="J118" s="177"/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3" s="2" customFormat="1" ht="6.95" customHeight="1">
      <c r="A119" s="28"/>
      <c r="B119" s="176"/>
      <c r="C119" s="177"/>
      <c r="D119" s="177"/>
      <c r="E119" s="177"/>
      <c r="F119" s="177"/>
      <c r="G119" s="177"/>
      <c r="H119" s="177"/>
      <c r="I119" s="177"/>
      <c r="J119" s="177"/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3" s="2" customFormat="1" ht="12" customHeight="1">
      <c r="A120" s="28"/>
      <c r="B120" s="176"/>
      <c r="C120" s="175" t="s">
        <v>19</v>
      </c>
      <c r="D120" s="177"/>
      <c r="E120" s="177"/>
      <c r="F120" s="178" t="str">
        <f>F12</f>
        <v>Dvůr Králové nad Labem</v>
      </c>
      <c r="G120" s="177"/>
      <c r="H120" s="177"/>
      <c r="I120" s="175" t="s">
        <v>21</v>
      </c>
      <c r="J120" s="179" t="str">
        <f>IF(J12="","",J12)</f>
        <v>15. 8. 2022</v>
      </c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3" s="2" customFormat="1" ht="6.95" customHeight="1">
      <c r="A121" s="28"/>
      <c r="B121" s="176"/>
      <c r="C121" s="177"/>
      <c r="D121" s="177"/>
      <c r="E121" s="177"/>
      <c r="F121" s="177"/>
      <c r="G121" s="177"/>
      <c r="H121" s="177"/>
      <c r="I121" s="177"/>
      <c r="J121" s="177"/>
      <c r="K121" s="177"/>
      <c r="L121" s="37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3" s="2" customFormat="1" ht="40.15" customHeight="1">
      <c r="A122" s="28"/>
      <c r="B122" s="176"/>
      <c r="C122" s="175" t="s">
        <v>23</v>
      </c>
      <c r="D122" s="177"/>
      <c r="E122" s="177"/>
      <c r="F122" s="178" t="str">
        <f>E15</f>
        <v>ZOO Dvůr Králové a.s., Štefánikova 1029, D.K.n.L.</v>
      </c>
      <c r="G122" s="177"/>
      <c r="H122" s="177"/>
      <c r="I122" s="175" t="s">
        <v>29</v>
      </c>
      <c r="J122" s="209" t="str">
        <f>E21</f>
        <v>Projektis spol. s r.o., Legionářská 562, D.K.n.L.</v>
      </c>
      <c r="K122" s="177"/>
      <c r="L122" s="37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3" s="2" customFormat="1" ht="15.2" customHeight="1">
      <c r="A123" s="28"/>
      <c r="B123" s="176"/>
      <c r="C123" s="175" t="s">
        <v>27</v>
      </c>
      <c r="D123" s="177"/>
      <c r="E123" s="177"/>
      <c r="F123" s="178" t="str">
        <f>IF(E18="","",E18)</f>
        <v xml:space="preserve"> </v>
      </c>
      <c r="G123" s="177"/>
      <c r="H123" s="177"/>
      <c r="I123" s="175" t="s">
        <v>32</v>
      </c>
      <c r="J123" s="209" t="str">
        <f>E24</f>
        <v>ing. V. Švehla</v>
      </c>
      <c r="K123" s="177"/>
      <c r="L123" s="37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63" s="2" customFormat="1" ht="10.35" customHeight="1">
      <c r="A124" s="28"/>
      <c r="B124" s="176"/>
      <c r="C124" s="177"/>
      <c r="D124" s="177"/>
      <c r="E124" s="177"/>
      <c r="F124" s="177"/>
      <c r="G124" s="177"/>
      <c r="H124" s="177"/>
      <c r="I124" s="177"/>
      <c r="J124" s="177"/>
      <c r="K124" s="177"/>
      <c r="L124" s="37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63" s="11" customFormat="1" ht="29.25" customHeight="1">
      <c r="A125" s="94"/>
      <c r="B125" s="223"/>
      <c r="C125" s="224" t="s">
        <v>136</v>
      </c>
      <c r="D125" s="225" t="s">
        <v>60</v>
      </c>
      <c r="E125" s="225" t="s">
        <v>56</v>
      </c>
      <c r="F125" s="225" t="s">
        <v>57</v>
      </c>
      <c r="G125" s="225" t="s">
        <v>137</v>
      </c>
      <c r="H125" s="225" t="s">
        <v>138</v>
      </c>
      <c r="I125" s="225" t="s">
        <v>139</v>
      </c>
      <c r="J125" s="225" t="s">
        <v>126</v>
      </c>
      <c r="K125" s="226" t="s">
        <v>140</v>
      </c>
      <c r="L125" s="99"/>
      <c r="M125" s="57" t="s">
        <v>1</v>
      </c>
      <c r="N125" s="58" t="s">
        <v>39</v>
      </c>
      <c r="O125" s="58" t="s">
        <v>141</v>
      </c>
      <c r="P125" s="58" t="s">
        <v>142</v>
      </c>
      <c r="Q125" s="58" t="s">
        <v>143</v>
      </c>
      <c r="R125" s="58" t="s">
        <v>144</v>
      </c>
      <c r="S125" s="58" t="s">
        <v>145</v>
      </c>
      <c r="T125" s="59" t="s">
        <v>146</v>
      </c>
      <c r="U125" s="94"/>
      <c r="V125" s="94"/>
      <c r="W125" s="94"/>
      <c r="X125" s="94"/>
      <c r="Y125" s="94"/>
      <c r="Z125" s="94"/>
      <c r="AA125" s="94"/>
      <c r="AB125" s="94"/>
      <c r="AC125" s="94"/>
      <c r="AD125" s="94"/>
      <c r="AE125" s="94"/>
    </row>
    <row r="126" spans="1:63" s="2" customFormat="1" ht="22.9" customHeight="1">
      <c r="A126" s="28"/>
      <c r="B126" s="176"/>
      <c r="C126" s="227" t="s">
        <v>147</v>
      </c>
      <c r="D126" s="177"/>
      <c r="E126" s="177"/>
      <c r="F126" s="177"/>
      <c r="G126" s="177"/>
      <c r="H126" s="177"/>
      <c r="I126" s="177"/>
      <c r="J126" s="228">
        <f>BK126</f>
        <v>0</v>
      </c>
      <c r="K126" s="177"/>
      <c r="L126" s="29"/>
      <c r="M126" s="60"/>
      <c r="N126" s="51"/>
      <c r="O126" s="61"/>
      <c r="P126" s="100">
        <f>P127</f>
        <v>0</v>
      </c>
      <c r="Q126" s="61"/>
      <c r="R126" s="100">
        <f>R127</f>
        <v>0</v>
      </c>
      <c r="S126" s="61"/>
      <c r="T126" s="101">
        <f>T127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T126" s="17" t="s">
        <v>74</v>
      </c>
      <c r="AU126" s="17" t="s">
        <v>128</v>
      </c>
      <c r="BK126" s="102">
        <f>BK127</f>
        <v>0</v>
      </c>
    </row>
    <row r="127" spans="1:63" s="12" customFormat="1" ht="25.9" customHeight="1">
      <c r="B127" s="229"/>
      <c r="C127" s="230"/>
      <c r="D127" s="231" t="s">
        <v>74</v>
      </c>
      <c r="E127" s="232" t="s">
        <v>1238</v>
      </c>
      <c r="F127" s="232" t="s">
        <v>1239</v>
      </c>
      <c r="G127" s="230"/>
      <c r="H127" s="230"/>
      <c r="I127" s="230"/>
      <c r="J127" s="233">
        <f>BK127</f>
        <v>0</v>
      </c>
      <c r="K127" s="230"/>
      <c r="L127" s="103"/>
      <c r="M127" s="105"/>
      <c r="N127" s="106"/>
      <c r="O127" s="106"/>
      <c r="P127" s="107">
        <f>P128+P130+P132+P134+P136+P138+P140+P142+P144</f>
        <v>0</v>
      </c>
      <c r="Q127" s="106"/>
      <c r="R127" s="107">
        <f>R128+R130+R132+R134+R136+R138+R140+R142+R144</f>
        <v>0</v>
      </c>
      <c r="S127" s="106"/>
      <c r="T127" s="108">
        <f>T128+T130+T132+T134+T136+T138+T140+T142+T144</f>
        <v>0</v>
      </c>
      <c r="AR127" s="104" t="s">
        <v>176</v>
      </c>
      <c r="AT127" s="109" t="s">
        <v>74</v>
      </c>
      <c r="AU127" s="109" t="s">
        <v>75</v>
      </c>
      <c r="AY127" s="104" t="s">
        <v>150</v>
      </c>
      <c r="BK127" s="110">
        <f>BK128+BK130+BK132+BK134+BK136+BK138+BK140+BK142+BK144</f>
        <v>0</v>
      </c>
    </row>
    <row r="128" spans="1:63" s="12" customFormat="1" ht="22.9" customHeight="1">
      <c r="B128" s="229"/>
      <c r="C128" s="230"/>
      <c r="D128" s="231" t="s">
        <v>74</v>
      </c>
      <c r="E128" s="234" t="s">
        <v>1240</v>
      </c>
      <c r="F128" s="234" t="s">
        <v>1241</v>
      </c>
      <c r="G128" s="230"/>
      <c r="H128" s="230"/>
      <c r="I128" s="230"/>
      <c r="J128" s="235">
        <f>BK128</f>
        <v>0</v>
      </c>
      <c r="K128" s="230"/>
      <c r="L128" s="103"/>
      <c r="M128" s="105"/>
      <c r="N128" s="106"/>
      <c r="O128" s="106"/>
      <c r="P128" s="107">
        <f>P129</f>
        <v>0</v>
      </c>
      <c r="Q128" s="106"/>
      <c r="R128" s="107">
        <f>R129</f>
        <v>0</v>
      </c>
      <c r="S128" s="106"/>
      <c r="T128" s="108">
        <f>T129</f>
        <v>0</v>
      </c>
      <c r="AR128" s="104" t="s">
        <v>176</v>
      </c>
      <c r="AT128" s="109" t="s">
        <v>74</v>
      </c>
      <c r="AU128" s="109" t="s">
        <v>8</v>
      </c>
      <c r="AY128" s="104" t="s">
        <v>150</v>
      </c>
      <c r="BK128" s="110">
        <f>BK129</f>
        <v>0</v>
      </c>
    </row>
    <row r="129" spans="1:65" s="2" customFormat="1" ht="16.5" customHeight="1">
      <c r="A129" s="28"/>
      <c r="B129" s="176"/>
      <c r="C129" s="236" t="s">
        <v>8</v>
      </c>
      <c r="D129" s="236" t="s">
        <v>152</v>
      </c>
      <c r="E129" s="237" t="s">
        <v>1242</v>
      </c>
      <c r="F129" s="238" t="s">
        <v>1241</v>
      </c>
      <c r="G129" s="239" t="s">
        <v>1024</v>
      </c>
      <c r="H129" s="240">
        <v>1</v>
      </c>
      <c r="I129" s="165"/>
      <c r="J129" s="241">
        <f>ROUND(I129*H129,0)</f>
        <v>0</v>
      </c>
      <c r="K129" s="238" t="s">
        <v>156</v>
      </c>
      <c r="L129" s="29"/>
      <c r="M129" s="111" t="s">
        <v>1</v>
      </c>
      <c r="N129" s="112" t="s">
        <v>40</v>
      </c>
      <c r="O129" s="113">
        <v>0</v>
      </c>
      <c r="P129" s="113">
        <f>O129*H129</f>
        <v>0</v>
      </c>
      <c r="Q129" s="113">
        <v>0</v>
      </c>
      <c r="R129" s="113">
        <f>Q129*H129</f>
        <v>0</v>
      </c>
      <c r="S129" s="113">
        <v>0</v>
      </c>
      <c r="T129" s="11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15" t="s">
        <v>1243</v>
      </c>
      <c r="AT129" s="115" t="s">
        <v>152</v>
      </c>
      <c r="AU129" s="115" t="s">
        <v>84</v>
      </c>
      <c r="AY129" s="17" t="s">
        <v>150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7" t="s">
        <v>8</v>
      </c>
      <c r="BK129" s="116">
        <f>ROUND(I129*H129,0)</f>
        <v>0</v>
      </c>
      <c r="BL129" s="17" t="s">
        <v>1243</v>
      </c>
      <c r="BM129" s="115" t="s">
        <v>1244</v>
      </c>
    </row>
    <row r="130" spans="1:65" s="12" customFormat="1" ht="22.9" customHeight="1">
      <c r="B130" s="229"/>
      <c r="C130" s="230"/>
      <c r="D130" s="231" t="s">
        <v>74</v>
      </c>
      <c r="E130" s="234" t="s">
        <v>1245</v>
      </c>
      <c r="F130" s="234" t="s">
        <v>1246</v>
      </c>
      <c r="G130" s="230"/>
      <c r="H130" s="230"/>
      <c r="I130" s="230"/>
      <c r="J130" s="235">
        <f>BK130</f>
        <v>0</v>
      </c>
      <c r="K130" s="230"/>
      <c r="L130" s="103"/>
      <c r="M130" s="105"/>
      <c r="N130" s="106"/>
      <c r="O130" s="106"/>
      <c r="P130" s="107">
        <f>P131</f>
        <v>0</v>
      </c>
      <c r="Q130" s="106"/>
      <c r="R130" s="107">
        <f>R131</f>
        <v>0</v>
      </c>
      <c r="S130" s="106"/>
      <c r="T130" s="108">
        <f>T131</f>
        <v>0</v>
      </c>
      <c r="AR130" s="104" t="s">
        <v>176</v>
      </c>
      <c r="AT130" s="109" t="s">
        <v>74</v>
      </c>
      <c r="AU130" s="109" t="s">
        <v>8</v>
      </c>
      <c r="AY130" s="104" t="s">
        <v>150</v>
      </c>
      <c r="BK130" s="110">
        <f>BK131</f>
        <v>0</v>
      </c>
    </row>
    <row r="131" spans="1:65" s="2" customFormat="1" ht="16.5" customHeight="1">
      <c r="A131" s="28"/>
      <c r="B131" s="176"/>
      <c r="C131" s="236" t="s">
        <v>84</v>
      </c>
      <c r="D131" s="236" t="s">
        <v>152</v>
      </c>
      <c r="E131" s="237" t="s">
        <v>1247</v>
      </c>
      <c r="F131" s="238" t="s">
        <v>1246</v>
      </c>
      <c r="G131" s="239" t="s">
        <v>1024</v>
      </c>
      <c r="H131" s="240">
        <v>1</v>
      </c>
      <c r="I131" s="165"/>
      <c r="J131" s="241">
        <f>ROUND(I131*H131,0)</f>
        <v>0</v>
      </c>
      <c r="K131" s="238" t="s">
        <v>156</v>
      </c>
      <c r="L131" s="29"/>
      <c r="M131" s="111" t="s">
        <v>1</v>
      </c>
      <c r="N131" s="112" t="s">
        <v>40</v>
      </c>
      <c r="O131" s="113">
        <v>0</v>
      </c>
      <c r="P131" s="113">
        <f>O131*H131</f>
        <v>0</v>
      </c>
      <c r="Q131" s="113">
        <v>0</v>
      </c>
      <c r="R131" s="113">
        <f>Q131*H131</f>
        <v>0</v>
      </c>
      <c r="S131" s="113">
        <v>0</v>
      </c>
      <c r="T131" s="11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15" t="s">
        <v>1243</v>
      </c>
      <c r="AT131" s="115" t="s">
        <v>152</v>
      </c>
      <c r="AU131" s="115" t="s">
        <v>84</v>
      </c>
      <c r="AY131" s="17" t="s">
        <v>150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7" t="s">
        <v>8</v>
      </c>
      <c r="BK131" s="116">
        <f>ROUND(I131*H131,0)</f>
        <v>0</v>
      </c>
      <c r="BL131" s="17" t="s">
        <v>1243</v>
      </c>
      <c r="BM131" s="115" t="s">
        <v>1248</v>
      </c>
    </row>
    <row r="132" spans="1:65" s="12" customFormat="1" ht="22.9" customHeight="1">
      <c r="B132" s="229"/>
      <c r="C132" s="230"/>
      <c r="D132" s="231" t="s">
        <v>74</v>
      </c>
      <c r="E132" s="234" t="s">
        <v>1249</v>
      </c>
      <c r="F132" s="234" t="s">
        <v>1250</v>
      </c>
      <c r="G132" s="230"/>
      <c r="H132" s="230"/>
      <c r="I132" s="230"/>
      <c r="J132" s="235">
        <f>BK132</f>
        <v>0</v>
      </c>
      <c r="K132" s="230"/>
      <c r="L132" s="103"/>
      <c r="M132" s="105"/>
      <c r="N132" s="106"/>
      <c r="O132" s="106"/>
      <c r="P132" s="107">
        <f>P133</f>
        <v>0</v>
      </c>
      <c r="Q132" s="106"/>
      <c r="R132" s="107">
        <f>R133</f>
        <v>0</v>
      </c>
      <c r="S132" s="106"/>
      <c r="T132" s="108">
        <f>T133</f>
        <v>0</v>
      </c>
      <c r="AR132" s="104" t="s">
        <v>176</v>
      </c>
      <c r="AT132" s="109" t="s">
        <v>74</v>
      </c>
      <c r="AU132" s="109" t="s">
        <v>8</v>
      </c>
      <c r="AY132" s="104" t="s">
        <v>150</v>
      </c>
      <c r="BK132" s="110">
        <f>BK133</f>
        <v>0</v>
      </c>
    </row>
    <row r="133" spans="1:65" s="2" customFormat="1" ht="16.5" customHeight="1">
      <c r="A133" s="28"/>
      <c r="B133" s="176"/>
      <c r="C133" s="236" t="s">
        <v>167</v>
      </c>
      <c r="D133" s="236" t="s">
        <v>152</v>
      </c>
      <c r="E133" s="237" t="s">
        <v>1251</v>
      </c>
      <c r="F133" s="238" t="s">
        <v>1250</v>
      </c>
      <c r="G133" s="239" t="s">
        <v>1024</v>
      </c>
      <c r="H133" s="240">
        <v>1</v>
      </c>
      <c r="I133" s="165"/>
      <c r="J133" s="241">
        <f>ROUND(I133*H133,0)</f>
        <v>0</v>
      </c>
      <c r="K133" s="238" t="s">
        <v>156</v>
      </c>
      <c r="L133" s="29"/>
      <c r="M133" s="111" t="s">
        <v>1</v>
      </c>
      <c r="N133" s="112" t="s">
        <v>40</v>
      </c>
      <c r="O133" s="113">
        <v>0</v>
      </c>
      <c r="P133" s="113">
        <f>O133*H133</f>
        <v>0</v>
      </c>
      <c r="Q133" s="113">
        <v>0</v>
      </c>
      <c r="R133" s="113">
        <f>Q133*H133</f>
        <v>0</v>
      </c>
      <c r="S133" s="113">
        <v>0</v>
      </c>
      <c r="T133" s="11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15" t="s">
        <v>1243</v>
      </c>
      <c r="AT133" s="115" t="s">
        <v>152</v>
      </c>
      <c r="AU133" s="115" t="s">
        <v>84</v>
      </c>
      <c r="AY133" s="17" t="s">
        <v>150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7" t="s">
        <v>8</v>
      </c>
      <c r="BK133" s="116">
        <f>ROUND(I133*H133,0)</f>
        <v>0</v>
      </c>
      <c r="BL133" s="17" t="s">
        <v>1243</v>
      </c>
      <c r="BM133" s="115" t="s">
        <v>1252</v>
      </c>
    </row>
    <row r="134" spans="1:65" s="12" customFormat="1" ht="22.9" customHeight="1">
      <c r="B134" s="229"/>
      <c r="C134" s="230"/>
      <c r="D134" s="231" t="s">
        <v>74</v>
      </c>
      <c r="E134" s="234" t="s">
        <v>1253</v>
      </c>
      <c r="F134" s="234" t="s">
        <v>1254</v>
      </c>
      <c r="G134" s="230"/>
      <c r="H134" s="230"/>
      <c r="I134" s="230"/>
      <c r="J134" s="235">
        <f>BK134</f>
        <v>0</v>
      </c>
      <c r="K134" s="230"/>
      <c r="L134" s="103"/>
      <c r="M134" s="105"/>
      <c r="N134" s="106"/>
      <c r="O134" s="106"/>
      <c r="P134" s="107">
        <f>P135</f>
        <v>0</v>
      </c>
      <c r="Q134" s="106"/>
      <c r="R134" s="107">
        <f>R135</f>
        <v>0</v>
      </c>
      <c r="S134" s="106"/>
      <c r="T134" s="108">
        <f>T135</f>
        <v>0</v>
      </c>
      <c r="AR134" s="104" t="s">
        <v>176</v>
      </c>
      <c r="AT134" s="109" t="s">
        <v>74</v>
      </c>
      <c r="AU134" s="109" t="s">
        <v>8</v>
      </c>
      <c r="AY134" s="104" t="s">
        <v>150</v>
      </c>
      <c r="BK134" s="110">
        <f>BK135</f>
        <v>0</v>
      </c>
    </row>
    <row r="135" spans="1:65" s="2" customFormat="1" ht="16.5" customHeight="1">
      <c r="A135" s="28"/>
      <c r="B135" s="176"/>
      <c r="C135" s="236" t="s">
        <v>157</v>
      </c>
      <c r="D135" s="236" t="s">
        <v>152</v>
      </c>
      <c r="E135" s="237" t="s">
        <v>1255</v>
      </c>
      <c r="F135" s="238" t="s">
        <v>1254</v>
      </c>
      <c r="G135" s="239" t="s">
        <v>1024</v>
      </c>
      <c r="H135" s="240">
        <v>1</v>
      </c>
      <c r="I135" s="165"/>
      <c r="J135" s="241">
        <f>ROUND(I135*H135,0)</f>
        <v>0</v>
      </c>
      <c r="K135" s="238" t="s">
        <v>156</v>
      </c>
      <c r="L135" s="29"/>
      <c r="M135" s="111" t="s">
        <v>1</v>
      </c>
      <c r="N135" s="112" t="s">
        <v>40</v>
      </c>
      <c r="O135" s="113">
        <v>0</v>
      </c>
      <c r="P135" s="113">
        <f>O135*H135</f>
        <v>0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15" t="s">
        <v>1243</v>
      </c>
      <c r="AT135" s="115" t="s">
        <v>152</v>
      </c>
      <c r="AU135" s="115" t="s">
        <v>84</v>
      </c>
      <c r="AY135" s="17" t="s">
        <v>150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7" t="s">
        <v>8</v>
      </c>
      <c r="BK135" s="116">
        <f>ROUND(I135*H135,0)</f>
        <v>0</v>
      </c>
      <c r="BL135" s="17" t="s">
        <v>1243</v>
      </c>
      <c r="BM135" s="115" t="s">
        <v>1256</v>
      </c>
    </row>
    <row r="136" spans="1:65" s="12" customFormat="1" ht="22.9" customHeight="1">
      <c r="B136" s="229"/>
      <c r="C136" s="230"/>
      <c r="D136" s="231" t="s">
        <v>74</v>
      </c>
      <c r="E136" s="234" t="s">
        <v>1257</v>
      </c>
      <c r="F136" s="234" t="s">
        <v>1258</v>
      </c>
      <c r="G136" s="230"/>
      <c r="H136" s="230"/>
      <c r="I136" s="230"/>
      <c r="J136" s="235">
        <f>BK136</f>
        <v>0</v>
      </c>
      <c r="K136" s="230"/>
      <c r="L136" s="103"/>
      <c r="M136" s="105"/>
      <c r="N136" s="106"/>
      <c r="O136" s="106"/>
      <c r="P136" s="107">
        <f>P137</f>
        <v>0</v>
      </c>
      <c r="Q136" s="106"/>
      <c r="R136" s="107">
        <f>R137</f>
        <v>0</v>
      </c>
      <c r="S136" s="106"/>
      <c r="T136" s="108">
        <f>T137</f>
        <v>0</v>
      </c>
      <c r="AR136" s="104" t="s">
        <v>176</v>
      </c>
      <c r="AT136" s="109" t="s">
        <v>74</v>
      </c>
      <c r="AU136" s="109" t="s">
        <v>8</v>
      </c>
      <c r="AY136" s="104" t="s">
        <v>150</v>
      </c>
      <c r="BK136" s="110">
        <f>BK137</f>
        <v>0</v>
      </c>
    </row>
    <row r="137" spans="1:65" s="2" customFormat="1" ht="16.5" customHeight="1">
      <c r="A137" s="28"/>
      <c r="B137" s="176"/>
      <c r="C137" s="236" t="s">
        <v>176</v>
      </c>
      <c r="D137" s="236" t="s">
        <v>152</v>
      </c>
      <c r="E137" s="237" t="s">
        <v>1259</v>
      </c>
      <c r="F137" s="238" t="s">
        <v>1258</v>
      </c>
      <c r="G137" s="239" t="s">
        <v>1024</v>
      </c>
      <c r="H137" s="240">
        <v>1</v>
      </c>
      <c r="I137" s="165"/>
      <c r="J137" s="241">
        <f>ROUND(I137*H137,0)</f>
        <v>0</v>
      </c>
      <c r="K137" s="238" t="s">
        <v>156</v>
      </c>
      <c r="L137" s="29"/>
      <c r="M137" s="111" t="s">
        <v>1</v>
      </c>
      <c r="N137" s="112" t="s">
        <v>40</v>
      </c>
      <c r="O137" s="113">
        <v>0</v>
      </c>
      <c r="P137" s="113">
        <f>O137*H137</f>
        <v>0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1243</v>
      </c>
      <c r="AT137" s="115" t="s">
        <v>152</v>
      </c>
      <c r="AU137" s="115" t="s">
        <v>84</v>
      </c>
      <c r="AY137" s="17" t="s">
        <v>150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7" t="s">
        <v>8</v>
      </c>
      <c r="BK137" s="116">
        <f>ROUND(I137*H137,0)</f>
        <v>0</v>
      </c>
      <c r="BL137" s="17" t="s">
        <v>1243</v>
      </c>
      <c r="BM137" s="115" t="s">
        <v>1260</v>
      </c>
    </row>
    <row r="138" spans="1:65" s="12" customFormat="1" ht="22.9" customHeight="1">
      <c r="B138" s="229"/>
      <c r="C138" s="230"/>
      <c r="D138" s="231" t="s">
        <v>74</v>
      </c>
      <c r="E138" s="234" t="s">
        <v>1261</v>
      </c>
      <c r="F138" s="234" t="s">
        <v>1262</v>
      </c>
      <c r="G138" s="230"/>
      <c r="H138" s="230"/>
      <c r="I138" s="230"/>
      <c r="J138" s="235">
        <f>BK138</f>
        <v>0</v>
      </c>
      <c r="K138" s="230"/>
      <c r="L138" s="103"/>
      <c r="M138" s="105"/>
      <c r="N138" s="106"/>
      <c r="O138" s="106"/>
      <c r="P138" s="107">
        <f>P139</f>
        <v>0</v>
      </c>
      <c r="Q138" s="106"/>
      <c r="R138" s="107">
        <f>R139</f>
        <v>0</v>
      </c>
      <c r="S138" s="106"/>
      <c r="T138" s="108">
        <f>T139</f>
        <v>0</v>
      </c>
      <c r="AR138" s="104" t="s">
        <v>176</v>
      </c>
      <c r="AT138" s="109" t="s">
        <v>74</v>
      </c>
      <c r="AU138" s="109" t="s">
        <v>8</v>
      </c>
      <c r="AY138" s="104" t="s">
        <v>150</v>
      </c>
      <c r="BK138" s="110">
        <f>BK139</f>
        <v>0</v>
      </c>
    </row>
    <row r="139" spans="1:65" s="2" customFormat="1" ht="16.5" customHeight="1">
      <c r="A139" s="28"/>
      <c r="B139" s="176"/>
      <c r="C139" s="236" t="s">
        <v>181</v>
      </c>
      <c r="D139" s="236" t="s">
        <v>152</v>
      </c>
      <c r="E139" s="237" t="s">
        <v>1263</v>
      </c>
      <c r="F139" s="238" t="s">
        <v>1262</v>
      </c>
      <c r="G139" s="239" t="s">
        <v>1024</v>
      </c>
      <c r="H139" s="240">
        <v>1</v>
      </c>
      <c r="I139" s="165"/>
      <c r="J139" s="241">
        <f>ROUND(I139*H139,0)</f>
        <v>0</v>
      </c>
      <c r="K139" s="238" t="s">
        <v>156</v>
      </c>
      <c r="L139" s="29"/>
      <c r="M139" s="111" t="s">
        <v>1</v>
      </c>
      <c r="N139" s="112" t="s">
        <v>40</v>
      </c>
      <c r="O139" s="113">
        <v>0</v>
      </c>
      <c r="P139" s="113">
        <f>O139*H139</f>
        <v>0</v>
      </c>
      <c r="Q139" s="113">
        <v>0</v>
      </c>
      <c r="R139" s="113">
        <f>Q139*H139</f>
        <v>0</v>
      </c>
      <c r="S139" s="113">
        <v>0</v>
      </c>
      <c r="T139" s="11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15" t="s">
        <v>1243</v>
      </c>
      <c r="AT139" s="115" t="s">
        <v>152</v>
      </c>
      <c r="AU139" s="115" t="s">
        <v>84</v>
      </c>
      <c r="AY139" s="17" t="s">
        <v>150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7" t="s">
        <v>8</v>
      </c>
      <c r="BK139" s="116">
        <f>ROUND(I139*H139,0)</f>
        <v>0</v>
      </c>
      <c r="BL139" s="17" t="s">
        <v>1243</v>
      </c>
      <c r="BM139" s="115" t="s">
        <v>1264</v>
      </c>
    </row>
    <row r="140" spans="1:65" s="12" customFormat="1" ht="22.9" customHeight="1">
      <c r="B140" s="229"/>
      <c r="C140" s="230"/>
      <c r="D140" s="231" t="s">
        <v>74</v>
      </c>
      <c r="E140" s="234" t="s">
        <v>1265</v>
      </c>
      <c r="F140" s="234" t="s">
        <v>1266</v>
      </c>
      <c r="G140" s="230"/>
      <c r="H140" s="230"/>
      <c r="I140" s="230"/>
      <c r="J140" s="235">
        <f>BK140</f>
        <v>0</v>
      </c>
      <c r="K140" s="230"/>
      <c r="L140" s="103"/>
      <c r="M140" s="105"/>
      <c r="N140" s="106"/>
      <c r="O140" s="106"/>
      <c r="P140" s="107">
        <f>P141</f>
        <v>0</v>
      </c>
      <c r="Q140" s="106"/>
      <c r="R140" s="107">
        <f>R141</f>
        <v>0</v>
      </c>
      <c r="S140" s="106"/>
      <c r="T140" s="108">
        <f>T141</f>
        <v>0</v>
      </c>
      <c r="AR140" s="104" t="s">
        <v>176</v>
      </c>
      <c r="AT140" s="109" t="s">
        <v>74</v>
      </c>
      <c r="AU140" s="109" t="s">
        <v>8</v>
      </c>
      <c r="AY140" s="104" t="s">
        <v>150</v>
      </c>
      <c r="BK140" s="110">
        <f>BK141</f>
        <v>0</v>
      </c>
    </row>
    <row r="141" spans="1:65" s="2" customFormat="1" ht="16.5" customHeight="1">
      <c r="A141" s="28"/>
      <c r="B141" s="176"/>
      <c r="C141" s="236" t="s">
        <v>185</v>
      </c>
      <c r="D141" s="236" t="s">
        <v>152</v>
      </c>
      <c r="E141" s="237" t="s">
        <v>1267</v>
      </c>
      <c r="F141" s="238" t="s">
        <v>1266</v>
      </c>
      <c r="G141" s="239" t="s">
        <v>1024</v>
      </c>
      <c r="H141" s="240">
        <v>1</v>
      </c>
      <c r="I141" s="165"/>
      <c r="J141" s="241">
        <f>ROUND(I141*H141,0)</f>
        <v>0</v>
      </c>
      <c r="K141" s="238" t="s">
        <v>156</v>
      </c>
      <c r="L141" s="29"/>
      <c r="M141" s="111" t="s">
        <v>1</v>
      </c>
      <c r="N141" s="112" t="s">
        <v>40</v>
      </c>
      <c r="O141" s="113">
        <v>0</v>
      </c>
      <c r="P141" s="113">
        <f>O141*H141</f>
        <v>0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15" t="s">
        <v>1243</v>
      </c>
      <c r="AT141" s="115" t="s">
        <v>152</v>
      </c>
      <c r="AU141" s="115" t="s">
        <v>84</v>
      </c>
      <c r="AY141" s="17" t="s">
        <v>150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7" t="s">
        <v>8</v>
      </c>
      <c r="BK141" s="116">
        <f>ROUND(I141*H141,0)</f>
        <v>0</v>
      </c>
      <c r="BL141" s="17" t="s">
        <v>1243</v>
      </c>
      <c r="BM141" s="115" t="s">
        <v>1268</v>
      </c>
    </row>
    <row r="142" spans="1:65" s="12" customFormat="1" ht="22.9" customHeight="1">
      <c r="B142" s="229"/>
      <c r="C142" s="230"/>
      <c r="D142" s="231" t="s">
        <v>74</v>
      </c>
      <c r="E142" s="234" t="s">
        <v>1269</v>
      </c>
      <c r="F142" s="234" t="s">
        <v>1270</v>
      </c>
      <c r="G142" s="230"/>
      <c r="H142" s="230"/>
      <c r="I142" s="230"/>
      <c r="J142" s="235">
        <f>BK142</f>
        <v>0</v>
      </c>
      <c r="K142" s="230"/>
      <c r="L142" s="103"/>
      <c r="M142" s="105"/>
      <c r="N142" s="106"/>
      <c r="O142" s="106"/>
      <c r="P142" s="107">
        <f>P143</f>
        <v>0</v>
      </c>
      <c r="Q142" s="106"/>
      <c r="R142" s="107">
        <f>R143</f>
        <v>0</v>
      </c>
      <c r="S142" s="106"/>
      <c r="T142" s="108">
        <f>T143</f>
        <v>0</v>
      </c>
      <c r="AR142" s="104" t="s">
        <v>176</v>
      </c>
      <c r="AT142" s="109" t="s">
        <v>74</v>
      </c>
      <c r="AU142" s="109" t="s">
        <v>8</v>
      </c>
      <c r="AY142" s="104" t="s">
        <v>150</v>
      </c>
      <c r="BK142" s="110">
        <f>BK143</f>
        <v>0</v>
      </c>
    </row>
    <row r="143" spans="1:65" s="2" customFormat="1" ht="16.5" customHeight="1">
      <c r="A143" s="28"/>
      <c r="B143" s="176"/>
      <c r="C143" s="236" t="s">
        <v>189</v>
      </c>
      <c r="D143" s="236" t="s">
        <v>152</v>
      </c>
      <c r="E143" s="237" t="s">
        <v>1271</v>
      </c>
      <c r="F143" s="238" t="s">
        <v>1272</v>
      </c>
      <c r="G143" s="239" t="s">
        <v>1024</v>
      </c>
      <c r="H143" s="240">
        <v>1</v>
      </c>
      <c r="I143" s="165"/>
      <c r="J143" s="241">
        <f>ROUND(I143*H143,0)</f>
        <v>0</v>
      </c>
      <c r="K143" s="238" t="s">
        <v>156</v>
      </c>
      <c r="L143" s="29"/>
      <c r="M143" s="111" t="s">
        <v>1</v>
      </c>
      <c r="N143" s="112" t="s">
        <v>40</v>
      </c>
      <c r="O143" s="113">
        <v>0</v>
      </c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15" t="s">
        <v>1243</v>
      </c>
      <c r="AT143" s="115" t="s">
        <v>152</v>
      </c>
      <c r="AU143" s="115" t="s">
        <v>84</v>
      </c>
      <c r="AY143" s="17" t="s">
        <v>150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7" t="s">
        <v>8</v>
      </c>
      <c r="BK143" s="116">
        <f>ROUND(I143*H143,0)</f>
        <v>0</v>
      </c>
      <c r="BL143" s="17" t="s">
        <v>1243</v>
      </c>
      <c r="BM143" s="115" t="s">
        <v>1273</v>
      </c>
    </row>
    <row r="144" spans="1:65" s="12" customFormat="1" ht="22.9" customHeight="1">
      <c r="B144" s="229"/>
      <c r="C144" s="230"/>
      <c r="D144" s="231" t="s">
        <v>74</v>
      </c>
      <c r="E144" s="234" t="s">
        <v>1274</v>
      </c>
      <c r="F144" s="234" t="s">
        <v>1275</v>
      </c>
      <c r="G144" s="230"/>
      <c r="H144" s="230"/>
      <c r="I144" s="230"/>
      <c r="J144" s="235">
        <f>BK144</f>
        <v>0</v>
      </c>
      <c r="K144" s="230"/>
      <c r="L144" s="103"/>
      <c r="M144" s="105"/>
      <c r="N144" s="106"/>
      <c r="O144" s="106"/>
      <c r="P144" s="107">
        <f>P145</f>
        <v>0</v>
      </c>
      <c r="Q144" s="106"/>
      <c r="R144" s="107">
        <f>R145</f>
        <v>0</v>
      </c>
      <c r="S144" s="106"/>
      <c r="T144" s="108">
        <f>T145</f>
        <v>0</v>
      </c>
      <c r="AR144" s="104" t="s">
        <v>176</v>
      </c>
      <c r="AT144" s="109" t="s">
        <v>74</v>
      </c>
      <c r="AU144" s="109" t="s">
        <v>8</v>
      </c>
      <c r="AY144" s="104" t="s">
        <v>150</v>
      </c>
      <c r="BK144" s="110">
        <f>BK145</f>
        <v>0</v>
      </c>
    </row>
    <row r="145" spans="1:65" s="2" customFormat="1" ht="16.5" customHeight="1">
      <c r="A145" s="28"/>
      <c r="B145" s="176"/>
      <c r="C145" s="236" t="s">
        <v>195</v>
      </c>
      <c r="D145" s="236" t="s">
        <v>152</v>
      </c>
      <c r="E145" s="237" t="s">
        <v>1276</v>
      </c>
      <c r="F145" s="238" t="s">
        <v>1275</v>
      </c>
      <c r="G145" s="239" t="s">
        <v>1024</v>
      </c>
      <c r="H145" s="240">
        <v>1</v>
      </c>
      <c r="I145" s="165"/>
      <c r="J145" s="241">
        <f>ROUND(I145*H145,0)</f>
        <v>0</v>
      </c>
      <c r="K145" s="238" t="s">
        <v>156</v>
      </c>
      <c r="L145" s="29"/>
      <c r="M145" s="127" t="s">
        <v>1</v>
      </c>
      <c r="N145" s="128" t="s">
        <v>40</v>
      </c>
      <c r="O145" s="129">
        <v>0</v>
      </c>
      <c r="P145" s="129">
        <f>O145*H145</f>
        <v>0</v>
      </c>
      <c r="Q145" s="129">
        <v>0</v>
      </c>
      <c r="R145" s="129">
        <f>Q145*H145</f>
        <v>0</v>
      </c>
      <c r="S145" s="129">
        <v>0</v>
      </c>
      <c r="T145" s="130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1243</v>
      </c>
      <c r="AT145" s="115" t="s">
        <v>152</v>
      </c>
      <c r="AU145" s="115" t="s">
        <v>84</v>
      </c>
      <c r="AY145" s="17" t="s">
        <v>150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7" t="s">
        <v>8</v>
      </c>
      <c r="BK145" s="116">
        <f>ROUND(I145*H145,0)</f>
        <v>0</v>
      </c>
      <c r="BL145" s="17" t="s">
        <v>1243</v>
      </c>
      <c r="BM145" s="115" t="s">
        <v>1277</v>
      </c>
    </row>
    <row r="146" spans="1:65" s="2" customFormat="1" ht="6.95" customHeight="1">
      <c r="A146" s="28"/>
      <c r="B146" s="205"/>
      <c r="C146" s="206"/>
      <c r="D146" s="206"/>
      <c r="E146" s="206"/>
      <c r="F146" s="206"/>
      <c r="G146" s="206"/>
      <c r="H146" s="206"/>
      <c r="I146" s="206"/>
      <c r="J146" s="206"/>
      <c r="K146" s="206"/>
      <c r="L146" s="29"/>
      <c r="M146" s="28"/>
      <c r="O146" s="28"/>
      <c r="P146" s="28"/>
      <c r="Q146" s="28"/>
      <c r="R146" s="28"/>
      <c r="S146" s="28"/>
      <c r="T146" s="28"/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</row>
  </sheetData>
  <sheetProtection password="D62F" sheet="1" objects="1" scenarios="1"/>
  <autoFilter ref="C125:K145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24"/>
  <sheetViews>
    <sheetView showGridLines="0" workbookViewId="0">
      <selection activeCell="N26" sqref="N26"/>
    </sheetView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8"/>
      <c r="C3" s="19"/>
      <c r="D3" s="19"/>
      <c r="E3" s="19"/>
      <c r="F3" s="19"/>
      <c r="G3" s="19"/>
      <c r="H3" s="20"/>
    </row>
    <row r="4" spans="1:8" s="1" customFormat="1" ht="24.95" customHeight="1">
      <c r="B4" s="20"/>
      <c r="C4" s="21" t="s">
        <v>1278</v>
      </c>
      <c r="H4" s="20"/>
    </row>
    <row r="5" spans="1:8" s="1" customFormat="1" ht="12" customHeight="1">
      <c r="B5" s="20"/>
      <c r="C5" s="23" t="s">
        <v>13</v>
      </c>
      <c r="D5" s="307" t="s">
        <v>14</v>
      </c>
      <c r="E5" s="288"/>
      <c r="F5" s="288"/>
      <c r="H5" s="20"/>
    </row>
    <row r="6" spans="1:8" s="1" customFormat="1" ht="36.950000000000003" customHeight="1">
      <c r="B6" s="20"/>
      <c r="C6" s="25" t="s">
        <v>15</v>
      </c>
      <c r="D6" s="306" t="s">
        <v>16</v>
      </c>
      <c r="E6" s="288"/>
      <c r="F6" s="288"/>
      <c r="H6" s="20"/>
    </row>
    <row r="7" spans="1:8" s="1" customFormat="1" ht="16.5" customHeight="1">
      <c r="B7" s="20"/>
      <c r="C7" s="26" t="s">
        <v>21</v>
      </c>
      <c r="D7" s="50" t="str">
        <f>'Rekapitulace stavby'!AN8</f>
        <v>15. 8. 2022</v>
      </c>
      <c r="H7" s="20"/>
    </row>
    <row r="8" spans="1:8" s="2" customFormat="1" ht="10.9" customHeight="1">
      <c r="A8" s="28"/>
      <c r="B8" s="29"/>
      <c r="C8" s="28"/>
      <c r="D8" s="28"/>
      <c r="E8" s="28"/>
      <c r="F8" s="28"/>
      <c r="G8" s="28"/>
      <c r="H8" s="29"/>
    </row>
    <row r="9" spans="1:8" s="11" customFormat="1" ht="29.25" customHeight="1">
      <c r="A9" s="94"/>
      <c r="B9" s="95"/>
      <c r="C9" s="96" t="s">
        <v>56</v>
      </c>
      <c r="D9" s="97" t="s">
        <v>57</v>
      </c>
      <c r="E9" s="97" t="s">
        <v>137</v>
      </c>
      <c r="F9" s="98" t="s">
        <v>1279</v>
      </c>
      <c r="G9" s="94"/>
      <c r="H9" s="95"/>
    </row>
    <row r="10" spans="1:8" s="2" customFormat="1" ht="26.45" customHeight="1">
      <c r="A10" s="28"/>
      <c r="B10" s="29"/>
      <c r="C10" s="144" t="s">
        <v>1280</v>
      </c>
      <c r="D10" s="144" t="s">
        <v>81</v>
      </c>
      <c r="E10" s="28"/>
      <c r="F10" s="28"/>
      <c r="G10" s="28"/>
      <c r="H10" s="29"/>
    </row>
    <row r="11" spans="1:8" s="2" customFormat="1" ht="16.899999999999999" customHeight="1">
      <c r="A11" s="28"/>
      <c r="B11" s="29"/>
      <c r="C11" s="145" t="s">
        <v>115</v>
      </c>
      <c r="D11" s="146" t="s">
        <v>116</v>
      </c>
      <c r="E11" s="147" t="s">
        <v>1</v>
      </c>
      <c r="F11" s="148">
        <v>90</v>
      </c>
      <c r="G11" s="28"/>
      <c r="H11" s="29"/>
    </row>
    <row r="12" spans="1:8" s="2" customFormat="1" ht="16.899999999999999" customHeight="1">
      <c r="A12" s="28"/>
      <c r="B12" s="29"/>
      <c r="C12" s="149" t="s">
        <v>1</v>
      </c>
      <c r="D12" s="149" t="s">
        <v>165</v>
      </c>
      <c r="E12" s="17" t="s">
        <v>1</v>
      </c>
      <c r="F12" s="150">
        <v>90</v>
      </c>
      <c r="G12" s="28"/>
      <c r="H12" s="29"/>
    </row>
    <row r="13" spans="1:8" s="2" customFormat="1" ht="16.899999999999999" customHeight="1">
      <c r="A13" s="28"/>
      <c r="B13" s="29"/>
      <c r="C13" s="149" t="s">
        <v>115</v>
      </c>
      <c r="D13" s="149" t="s">
        <v>166</v>
      </c>
      <c r="E13" s="17" t="s">
        <v>1</v>
      </c>
      <c r="F13" s="150">
        <v>90</v>
      </c>
      <c r="G13" s="28"/>
      <c r="H13" s="29"/>
    </row>
    <row r="14" spans="1:8" s="2" customFormat="1" ht="16.899999999999999" customHeight="1">
      <c r="A14" s="28"/>
      <c r="B14" s="29"/>
      <c r="C14" s="151" t="s">
        <v>1281</v>
      </c>
      <c r="D14" s="28"/>
      <c r="E14" s="28"/>
      <c r="F14" s="28"/>
      <c r="G14" s="28"/>
      <c r="H14" s="29"/>
    </row>
    <row r="15" spans="1:8" s="2" customFormat="1" ht="16.899999999999999" customHeight="1">
      <c r="A15" s="28"/>
      <c r="B15" s="29"/>
      <c r="C15" s="149" t="s">
        <v>161</v>
      </c>
      <c r="D15" s="149" t="s">
        <v>162</v>
      </c>
      <c r="E15" s="17" t="s">
        <v>163</v>
      </c>
      <c r="F15" s="150">
        <v>45</v>
      </c>
      <c r="G15" s="28"/>
      <c r="H15" s="29"/>
    </row>
    <row r="16" spans="1:8" s="2" customFormat="1" ht="16.899999999999999" customHeight="1">
      <c r="A16" s="28"/>
      <c r="B16" s="29"/>
      <c r="C16" s="149" t="s">
        <v>170</v>
      </c>
      <c r="D16" s="149" t="s">
        <v>171</v>
      </c>
      <c r="E16" s="17" t="s">
        <v>163</v>
      </c>
      <c r="F16" s="150">
        <v>45</v>
      </c>
      <c r="G16" s="28"/>
      <c r="H16" s="29"/>
    </row>
    <row r="17" spans="1:8" s="2" customFormat="1" ht="22.5">
      <c r="A17" s="28"/>
      <c r="B17" s="29"/>
      <c r="C17" s="149" t="s">
        <v>173</v>
      </c>
      <c r="D17" s="149" t="s">
        <v>174</v>
      </c>
      <c r="E17" s="17" t="s">
        <v>163</v>
      </c>
      <c r="F17" s="150">
        <v>45</v>
      </c>
      <c r="G17" s="28"/>
      <c r="H17" s="29"/>
    </row>
    <row r="18" spans="1:8" s="2" customFormat="1" ht="22.5">
      <c r="A18" s="28"/>
      <c r="B18" s="29"/>
      <c r="C18" s="149" t="s">
        <v>177</v>
      </c>
      <c r="D18" s="149" t="s">
        <v>178</v>
      </c>
      <c r="E18" s="17" t="s">
        <v>163</v>
      </c>
      <c r="F18" s="150">
        <v>900</v>
      </c>
      <c r="G18" s="28"/>
      <c r="H18" s="29"/>
    </row>
    <row r="19" spans="1:8" s="2" customFormat="1" ht="22.5">
      <c r="A19" s="28"/>
      <c r="B19" s="29"/>
      <c r="C19" s="149" t="s">
        <v>182</v>
      </c>
      <c r="D19" s="149" t="s">
        <v>183</v>
      </c>
      <c r="E19" s="17" t="s">
        <v>163</v>
      </c>
      <c r="F19" s="150">
        <v>45</v>
      </c>
      <c r="G19" s="28"/>
      <c r="H19" s="29"/>
    </row>
    <row r="20" spans="1:8" s="2" customFormat="1" ht="22.5">
      <c r="A20" s="28"/>
      <c r="B20" s="29"/>
      <c r="C20" s="149" t="s">
        <v>186</v>
      </c>
      <c r="D20" s="149" t="s">
        <v>187</v>
      </c>
      <c r="E20" s="17" t="s">
        <v>163</v>
      </c>
      <c r="F20" s="150">
        <v>900</v>
      </c>
      <c r="G20" s="28"/>
      <c r="H20" s="29"/>
    </row>
    <row r="21" spans="1:8" s="2" customFormat="1" ht="22.5">
      <c r="A21" s="28"/>
      <c r="B21" s="29"/>
      <c r="C21" s="149" t="s">
        <v>190</v>
      </c>
      <c r="D21" s="149" t="s">
        <v>191</v>
      </c>
      <c r="E21" s="17" t="s">
        <v>192</v>
      </c>
      <c r="F21" s="150">
        <v>162</v>
      </c>
      <c r="G21" s="28"/>
      <c r="H21" s="29"/>
    </row>
    <row r="22" spans="1:8" s="2" customFormat="1" ht="16.899999999999999" customHeight="1">
      <c r="A22" s="28"/>
      <c r="B22" s="29"/>
      <c r="C22" s="145" t="s">
        <v>118</v>
      </c>
      <c r="D22" s="146" t="s">
        <v>119</v>
      </c>
      <c r="E22" s="147" t="s">
        <v>1</v>
      </c>
      <c r="F22" s="148">
        <v>139</v>
      </c>
      <c r="G22" s="28"/>
      <c r="H22" s="29"/>
    </row>
    <row r="23" spans="1:8" s="2" customFormat="1" ht="16.899999999999999" customHeight="1">
      <c r="A23" s="28"/>
      <c r="B23" s="29"/>
      <c r="C23" s="149" t="s">
        <v>1</v>
      </c>
      <c r="D23" s="149" t="s">
        <v>199</v>
      </c>
      <c r="E23" s="17" t="s">
        <v>1</v>
      </c>
      <c r="F23" s="150">
        <v>139</v>
      </c>
      <c r="G23" s="28"/>
      <c r="H23" s="29"/>
    </row>
    <row r="24" spans="1:8" s="2" customFormat="1" ht="16.899999999999999" customHeight="1">
      <c r="A24" s="28"/>
      <c r="B24" s="29"/>
      <c r="C24" s="149" t="s">
        <v>118</v>
      </c>
      <c r="D24" s="149" t="s">
        <v>200</v>
      </c>
      <c r="E24" s="17" t="s">
        <v>1</v>
      </c>
      <c r="F24" s="150">
        <v>139</v>
      </c>
      <c r="G24" s="28"/>
      <c r="H24" s="29"/>
    </row>
    <row r="25" spans="1:8" s="2" customFormat="1" ht="16.899999999999999" customHeight="1">
      <c r="A25" s="28"/>
      <c r="B25" s="29"/>
      <c r="C25" s="151" t="s">
        <v>1281</v>
      </c>
      <c r="D25" s="28"/>
      <c r="E25" s="28"/>
      <c r="F25" s="28"/>
      <c r="G25" s="28"/>
      <c r="H25" s="29"/>
    </row>
    <row r="26" spans="1:8" s="2" customFormat="1" ht="16.899999999999999" customHeight="1">
      <c r="A26" s="28"/>
      <c r="B26" s="29"/>
      <c r="C26" s="149" t="s">
        <v>196</v>
      </c>
      <c r="D26" s="149" t="s">
        <v>197</v>
      </c>
      <c r="E26" s="17" t="s">
        <v>155</v>
      </c>
      <c r="F26" s="150">
        <v>139</v>
      </c>
      <c r="G26" s="28"/>
      <c r="H26" s="29"/>
    </row>
    <row r="27" spans="1:8" s="2" customFormat="1" ht="16.899999999999999" customHeight="1">
      <c r="A27" s="28"/>
      <c r="B27" s="29"/>
      <c r="C27" s="149" t="s">
        <v>208</v>
      </c>
      <c r="D27" s="149" t="s">
        <v>209</v>
      </c>
      <c r="E27" s="17" t="s">
        <v>155</v>
      </c>
      <c r="F27" s="150">
        <v>139</v>
      </c>
      <c r="G27" s="28"/>
      <c r="H27" s="29"/>
    </row>
    <row r="28" spans="1:8" s="2" customFormat="1" ht="16.899999999999999" customHeight="1">
      <c r="A28" s="28"/>
      <c r="B28" s="29"/>
      <c r="C28" s="149" t="s">
        <v>212</v>
      </c>
      <c r="D28" s="149" t="s">
        <v>213</v>
      </c>
      <c r="E28" s="17" t="s">
        <v>155</v>
      </c>
      <c r="F28" s="150">
        <v>278</v>
      </c>
      <c r="G28" s="28"/>
      <c r="H28" s="29"/>
    </row>
    <row r="29" spans="1:8" s="2" customFormat="1" ht="26.45" customHeight="1">
      <c r="A29" s="28"/>
      <c r="B29" s="29"/>
      <c r="C29" s="144" t="s">
        <v>1282</v>
      </c>
      <c r="D29" s="144" t="s">
        <v>86</v>
      </c>
      <c r="E29" s="28"/>
      <c r="F29" s="28"/>
      <c r="G29" s="28"/>
      <c r="H29" s="29"/>
    </row>
    <row r="30" spans="1:8" s="2" customFormat="1" ht="16.899999999999999" customHeight="1">
      <c r="A30" s="28"/>
      <c r="B30" s="29"/>
      <c r="C30" s="145" t="s">
        <v>245</v>
      </c>
      <c r="D30" s="146" t="s">
        <v>246</v>
      </c>
      <c r="E30" s="147" t="s">
        <v>1</v>
      </c>
      <c r="F30" s="148">
        <v>30.619</v>
      </c>
      <c r="G30" s="28"/>
      <c r="H30" s="29"/>
    </row>
    <row r="31" spans="1:8" s="2" customFormat="1" ht="16.899999999999999" customHeight="1">
      <c r="A31" s="28"/>
      <c r="B31" s="29"/>
      <c r="C31" s="149" t="s">
        <v>1</v>
      </c>
      <c r="D31" s="149" t="s">
        <v>262</v>
      </c>
      <c r="E31" s="17" t="s">
        <v>1</v>
      </c>
      <c r="F31" s="150">
        <v>30.619</v>
      </c>
      <c r="G31" s="28"/>
      <c r="H31" s="29"/>
    </row>
    <row r="32" spans="1:8" s="2" customFormat="1" ht="16.899999999999999" customHeight="1">
      <c r="A32" s="28"/>
      <c r="B32" s="29"/>
      <c r="C32" s="149" t="s">
        <v>245</v>
      </c>
      <c r="D32" s="149" t="s">
        <v>169</v>
      </c>
      <c r="E32" s="17" t="s">
        <v>1</v>
      </c>
      <c r="F32" s="150">
        <v>30.619</v>
      </c>
      <c r="G32" s="28"/>
      <c r="H32" s="29"/>
    </row>
    <row r="33" spans="1:8" s="2" customFormat="1" ht="16.899999999999999" customHeight="1">
      <c r="A33" s="28"/>
      <c r="B33" s="29"/>
      <c r="C33" s="151" t="s">
        <v>1281</v>
      </c>
      <c r="D33" s="28"/>
      <c r="E33" s="28"/>
      <c r="F33" s="28"/>
      <c r="G33" s="28"/>
      <c r="H33" s="29"/>
    </row>
    <row r="34" spans="1:8" s="2" customFormat="1" ht="16.899999999999999" customHeight="1">
      <c r="A34" s="28"/>
      <c r="B34" s="29"/>
      <c r="C34" s="149" t="s">
        <v>161</v>
      </c>
      <c r="D34" s="149" t="s">
        <v>260</v>
      </c>
      <c r="E34" s="17" t="s">
        <v>163</v>
      </c>
      <c r="F34" s="150">
        <v>15.31</v>
      </c>
      <c r="G34" s="28"/>
      <c r="H34" s="29"/>
    </row>
    <row r="35" spans="1:8" s="2" customFormat="1" ht="16.899999999999999" customHeight="1">
      <c r="A35" s="28"/>
      <c r="B35" s="29"/>
      <c r="C35" s="149" t="s">
        <v>170</v>
      </c>
      <c r="D35" s="149" t="s">
        <v>264</v>
      </c>
      <c r="E35" s="17" t="s">
        <v>163</v>
      </c>
      <c r="F35" s="150">
        <v>15.31</v>
      </c>
      <c r="G35" s="28"/>
      <c r="H35" s="29"/>
    </row>
    <row r="36" spans="1:8" s="2" customFormat="1" ht="22.5">
      <c r="A36" s="28"/>
      <c r="B36" s="29"/>
      <c r="C36" s="149" t="s">
        <v>173</v>
      </c>
      <c r="D36" s="149" t="s">
        <v>266</v>
      </c>
      <c r="E36" s="17" t="s">
        <v>163</v>
      </c>
      <c r="F36" s="150">
        <v>15.31</v>
      </c>
      <c r="G36" s="28"/>
      <c r="H36" s="29"/>
    </row>
    <row r="37" spans="1:8" s="2" customFormat="1" ht="22.5">
      <c r="A37" s="28"/>
      <c r="B37" s="29"/>
      <c r="C37" s="149" t="s">
        <v>177</v>
      </c>
      <c r="D37" s="149" t="s">
        <v>268</v>
      </c>
      <c r="E37" s="17" t="s">
        <v>163</v>
      </c>
      <c r="F37" s="150">
        <v>306.2</v>
      </c>
      <c r="G37" s="28"/>
      <c r="H37" s="29"/>
    </row>
    <row r="38" spans="1:8" s="2" customFormat="1" ht="22.5">
      <c r="A38" s="28"/>
      <c r="B38" s="29"/>
      <c r="C38" s="149" t="s">
        <v>182</v>
      </c>
      <c r="D38" s="149" t="s">
        <v>271</v>
      </c>
      <c r="E38" s="17" t="s">
        <v>163</v>
      </c>
      <c r="F38" s="150">
        <v>15.31</v>
      </c>
      <c r="G38" s="28"/>
      <c r="H38" s="29"/>
    </row>
    <row r="39" spans="1:8" s="2" customFormat="1" ht="22.5">
      <c r="A39" s="28"/>
      <c r="B39" s="29"/>
      <c r="C39" s="149" t="s">
        <v>186</v>
      </c>
      <c r="D39" s="149" t="s">
        <v>273</v>
      </c>
      <c r="E39" s="17" t="s">
        <v>163</v>
      </c>
      <c r="F39" s="150">
        <v>306.2</v>
      </c>
      <c r="G39" s="28"/>
      <c r="H39" s="29"/>
    </row>
    <row r="40" spans="1:8" s="2" customFormat="1" ht="22.5">
      <c r="A40" s="28"/>
      <c r="B40" s="29"/>
      <c r="C40" s="149" t="s">
        <v>190</v>
      </c>
      <c r="D40" s="149" t="s">
        <v>191</v>
      </c>
      <c r="E40" s="17" t="s">
        <v>192</v>
      </c>
      <c r="F40" s="150">
        <v>55.113999999999997</v>
      </c>
      <c r="G40" s="28"/>
      <c r="H40" s="29"/>
    </row>
    <row r="41" spans="1:8" s="2" customFormat="1" ht="16.899999999999999" customHeight="1">
      <c r="A41" s="28"/>
      <c r="B41" s="29"/>
      <c r="C41" s="145" t="s">
        <v>248</v>
      </c>
      <c r="D41" s="146" t="s">
        <v>249</v>
      </c>
      <c r="E41" s="147" t="s">
        <v>1</v>
      </c>
      <c r="F41" s="148">
        <v>75.114999999999995</v>
      </c>
      <c r="G41" s="28"/>
      <c r="H41" s="29"/>
    </row>
    <row r="42" spans="1:8" s="2" customFormat="1" ht="16.899999999999999" customHeight="1">
      <c r="A42" s="28"/>
      <c r="B42" s="29"/>
      <c r="C42" s="149" t="s">
        <v>1</v>
      </c>
      <c r="D42" s="149" t="s">
        <v>290</v>
      </c>
      <c r="E42" s="17" t="s">
        <v>1</v>
      </c>
      <c r="F42" s="150">
        <v>75.114999999999995</v>
      </c>
      <c r="G42" s="28"/>
      <c r="H42" s="29"/>
    </row>
    <row r="43" spans="1:8" s="2" customFormat="1" ht="16.899999999999999" customHeight="1">
      <c r="A43" s="28"/>
      <c r="B43" s="29"/>
      <c r="C43" s="149" t="s">
        <v>248</v>
      </c>
      <c r="D43" s="149" t="s">
        <v>169</v>
      </c>
      <c r="E43" s="17" t="s">
        <v>1</v>
      </c>
      <c r="F43" s="150">
        <v>75.114999999999995</v>
      </c>
      <c r="G43" s="28"/>
      <c r="H43" s="29"/>
    </row>
    <row r="44" spans="1:8" s="2" customFormat="1" ht="16.899999999999999" customHeight="1">
      <c r="A44" s="28"/>
      <c r="B44" s="29"/>
      <c r="C44" s="151" t="s">
        <v>1281</v>
      </c>
      <c r="D44" s="28"/>
      <c r="E44" s="28"/>
      <c r="F44" s="28"/>
      <c r="G44" s="28"/>
      <c r="H44" s="29"/>
    </row>
    <row r="45" spans="1:8" s="2" customFormat="1" ht="22.5">
      <c r="A45" s="28"/>
      <c r="B45" s="29"/>
      <c r="C45" s="149" t="s">
        <v>287</v>
      </c>
      <c r="D45" s="149" t="s">
        <v>288</v>
      </c>
      <c r="E45" s="17" t="s">
        <v>163</v>
      </c>
      <c r="F45" s="150">
        <v>75.114999999999995</v>
      </c>
      <c r="G45" s="28"/>
      <c r="H45" s="29"/>
    </row>
    <row r="46" spans="1:8" s="2" customFormat="1" ht="16.899999999999999" customHeight="1">
      <c r="A46" s="28"/>
      <c r="B46" s="29"/>
      <c r="C46" s="149" t="s">
        <v>292</v>
      </c>
      <c r="D46" s="149" t="s">
        <v>293</v>
      </c>
      <c r="E46" s="17" t="s">
        <v>192</v>
      </c>
      <c r="F46" s="150">
        <v>171.262</v>
      </c>
      <c r="G46" s="28"/>
      <c r="H46" s="29"/>
    </row>
    <row r="47" spans="1:8" s="2" customFormat="1" ht="16.899999999999999" customHeight="1">
      <c r="A47" s="28"/>
      <c r="B47" s="29"/>
      <c r="C47" s="145" t="s">
        <v>251</v>
      </c>
      <c r="D47" s="146" t="s">
        <v>252</v>
      </c>
      <c r="E47" s="147" t="s">
        <v>1</v>
      </c>
      <c r="F47" s="148">
        <v>63.9</v>
      </c>
      <c r="G47" s="28"/>
      <c r="H47" s="29"/>
    </row>
    <row r="48" spans="1:8" s="2" customFormat="1" ht="16.899999999999999" customHeight="1">
      <c r="A48" s="28"/>
      <c r="B48" s="29"/>
      <c r="C48" s="149" t="s">
        <v>1</v>
      </c>
      <c r="D48" s="149" t="s">
        <v>259</v>
      </c>
      <c r="E48" s="17" t="s">
        <v>1</v>
      </c>
      <c r="F48" s="150">
        <v>63.9</v>
      </c>
      <c r="G48" s="28"/>
      <c r="H48" s="29"/>
    </row>
    <row r="49" spans="1:8" s="2" customFormat="1" ht="16.899999999999999" customHeight="1">
      <c r="A49" s="28"/>
      <c r="B49" s="29"/>
      <c r="C49" s="149" t="s">
        <v>251</v>
      </c>
      <c r="D49" s="149" t="s">
        <v>169</v>
      </c>
      <c r="E49" s="17" t="s">
        <v>1</v>
      </c>
      <c r="F49" s="150">
        <v>63.9</v>
      </c>
      <c r="G49" s="28"/>
      <c r="H49" s="29"/>
    </row>
    <row r="50" spans="1:8" s="2" customFormat="1" ht="16.899999999999999" customHeight="1">
      <c r="A50" s="28"/>
      <c r="B50" s="29"/>
      <c r="C50" s="151" t="s">
        <v>1281</v>
      </c>
      <c r="D50" s="28"/>
      <c r="E50" s="28"/>
      <c r="F50" s="28"/>
      <c r="G50" s="28"/>
      <c r="H50" s="29"/>
    </row>
    <row r="51" spans="1:8" s="2" customFormat="1" ht="22.5">
      <c r="A51" s="28"/>
      <c r="B51" s="29"/>
      <c r="C51" s="149" t="s">
        <v>256</v>
      </c>
      <c r="D51" s="149" t="s">
        <v>257</v>
      </c>
      <c r="E51" s="17" t="s">
        <v>163</v>
      </c>
      <c r="F51" s="150">
        <v>63.9</v>
      </c>
      <c r="G51" s="28"/>
      <c r="H51" s="29"/>
    </row>
    <row r="52" spans="1:8" s="2" customFormat="1" ht="16.899999999999999" customHeight="1">
      <c r="A52" s="28"/>
      <c r="B52" s="29"/>
      <c r="C52" s="149" t="s">
        <v>280</v>
      </c>
      <c r="D52" s="149" t="s">
        <v>281</v>
      </c>
      <c r="E52" s="17" t="s">
        <v>163</v>
      </c>
      <c r="F52" s="150">
        <v>63.9</v>
      </c>
      <c r="G52" s="28"/>
      <c r="H52" s="29"/>
    </row>
    <row r="53" spans="1:8" s="2" customFormat="1" ht="16.899999999999999" customHeight="1">
      <c r="A53" s="28"/>
      <c r="B53" s="29"/>
      <c r="C53" s="149" t="s">
        <v>277</v>
      </c>
      <c r="D53" s="149" t="s">
        <v>278</v>
      </c>
      <c r="E53" s="17" t="s">
        <v>163</v>
      </c>
      <c r="F53" s="150">
        <v>63.9</v>
      </c>
      <c r="G53" s="28"/>
      <c r="H53" s="29"/>
    </row>
    <row r="54" spans="1:8" s="2" customFormat="1" ht="16.899999999999999" customHeight="1">
      <c r="A54" s="28"/>
      <c r="B54" s="29"/>
      <c r="C54" s="149" t="s">
        <v>283</v>
      </c>
      <c r="D54" s="149" t="s">
        <v>284</v>
      </c>
      <c r="E54" s="17" t="s">
        <v>163</v>
      </c>
      <c r="F54" s="150">
        <v>63.9</v>
      </c>
      <c r="G54" s="28"/>
      <c r="H54" s="29"/>
    </row>
    <row r="55" spans="1:8" s="2" customFormat="1" ht="26.45" customHeight="1">
      <c r="A55" s="28"/>
      <c r="B55" s="29"/>
      <c r="C55" s="144" t="s">
        <v>1283</v>
      </c>
      <c r="D55" s="144" t="s">
        <v>89</v>
      </c>
      <c r="E55" s="28"/>
      <c r="F55" s="28"/>
      <c r="G55" s="28"/>
      <c r="H55" s="29"/>
    </row>
    <row r="56" spans="1:8" s="2" customFormat="1" ht="16.899999999999999" customHeight="1">
      <c r="A56" s="28"/>
      <c r="B56" s="29"/>
      <c r="C56" s="145" t="s">
        <v>245</v>
      </c>
      <c r="D56" s="146" t="s">
        <v>302</v>
      </c>
      <c r="E56" s="147" t="s">
        <v>1</v>
      </c>
      <c r="F56" s="148">
        <v>245.90700000000001</v>
      </c>
      <c r="G56" s="28"/>
      <c r="H56" s="29"/>
    </row>
    <row r="57" spans="1:8" s="2" customFormat="1" ht="16.899999999999999" customHeight="1">
      <c r="A57" s="28"/>
      <c r="B57" s="29"/>
      <c r="C57" s="149" t="s">
        <v>1</v>
      </c>
      <c r="D57" s="149" t="s">
        <v>335</v>
      </c>
      <c r="E57" s="17" t="s">
        <v>1</v>
      </c>
      <c r="F57" s="150">
        <v>67.566999999999993</v>
      </c>
      <c r="G57" s="28"/>
      <c r="H57" s="29"/>
    </row>
    <row r="58" spans="1:8" s="2" customFormat="1" ht="16.899999999999999" customHeight="1">
      <c r="A58" s="28"/>
      <c r="B58" s="29"/>
      <c r="C58" s="149" t="s">
        <v>1</v>
      </c>
      <c r="D58" s="149" t="s">
        <v>336</v>
      </c>
      <c r="E58" s="17" t="s">
        <v>1</v>
      </c>
      <c r="F58" s="150">
        <v>178.34</v>
      </c>
      <c r="G58" s="28"/>
      <c r="H58" s="29"/>
    </row>
    <row r="59" spans="1:8" s="2" customFormat="1" ht="16.899999999999999" customHeight="1">
      <c r="A59" s="28"/>
      <c r="B59" s="29"/>
      <c r="C59" s="149" t="s">
        <v>245</v>
      </c>
      <c r="D59" s="149" t="s">
        <v>169</v>
      </c>
      <c r="E59" s="17" t="s">
        <v>1</v>
      </c>
      <c r="F59" s="150">
        <v>245.90700000000001</v>
      </c>
      <c r="G59" s="28"/>
      <c r="H59" s="29"/>
    </row>
    <row r="60" spans="1:8" s="2" customFormat="1" ht="16.899999999999999" customHeight="1">
      <c r="A60" s="28"/>
      <c r="B60" s="29"/>
      <c r="C60" s="151" t="s">
        <v>1281</v>
      </c>
      <c r="D60" s="28"/>
      <c r="E60" s="28"/>
      <c r="F60" s="28"/>
      <c r="G60" s="28"/>
      <c r="H60" s="29"/>
    </row>
    <row r="61" spans="1:8" s="2" customFormat="1" ht="16.899999999999999" customHeight="1">
      <c r="A61" s="28"/>
      <c r="B61" s="29"/>
      <c r="C61" s="149" t="s">
        <v>332</v>
      </c>
      <c r="D61" s="149" t="s">
        <v>333</v>
      </c>
      <c r="E61" s="17" t="s">
        <v>163</v>
      </c>
      <c r="F61" s="150">
        <v>122.95399999999999</v>
      </c>
      <c r="G61" s="28"/>
      <c r="H61" s="29"/>
    </row>
    <row r="62" spans="1:8" s="2" customFormat="1" ht="16.899999999999999" customHeight="1">
      <c r="A62" s="28"/>
      <c r="B62" s="29"/>
      <c r="C62" s="149" t="s">
        <v>337</v>
      </c>
      <c r="D62" s="149" t="s">
        <v>338</v>
      </c>
      <c r="E62" s="17" t="s">
        <v>163</v>
      </c>
      <c r="F62" s="150">
        <v>122.95399999999999</v>
      </c>
      <c r="G62" s="28"/>
      <c r="H62" s="29"/>
    </row>
    <row r="63" spans="1:8" s="2" customFormat="1" ht="22.5">
      <c r="A63" s="28"/>
      <c r="B63" s="29"/>
      <c r="C63" s="149" t="s">
        <v>173</v>
      </c>
      <c r="D63" s="149" t="s">
        <v>174</v>
      </c>
      <c r="E63" s="17" t="s">
        <v>163</v>
      </c>
      <c r="F63" s="150">
        <v>122.95399999999999</v>
      </c>
      <c r="G63" s="28"/>
      <c r="H63" s="29"/>
    </row>
    <row r="64" spans="1:8" s="2" customFormat="1" ht="22.5">
      <c r="A64" s="28"/>
      <c r="B64" s="29"/>
      <c r="C64" s="149" t="s">
        <v>177</v>
      </c>
      <c r="D64" s="149" t="s">
        <v>178</v>
      </c>
      <c r="E64" s="17" t="s">
        <v>163</v>
      </c>
      <c r="F64" s="150">
        <v>2459.0700000000002</v>
      </c>
      <c r="G64" s="28"/>
      <c r="H64" s="29"/>
    </row>
    <row r="65" spans="1:8" s="2" customFormat="1" ht="22.5">
      <c r="A65" s="28"/>
      <c r="B65" s="29"/>
      <c r="C65" s="149" t="s">
        <v>182</v>
      </c>
      <c r="D65" s="149" t="s">
        <v>183</v>
      </c>
      <c r="E65" s="17" t="s">
        <v>163</v>
      </c>
      <c r="F65" s="150">
        <v>122.95399999999999</v>
      </c>
      <c r="G65" s="28"/>
      <c r="H65" s="29"/>
    </row>
    <row r="66" spans="1:8" s="2" customFormat="1" ht="22.5">
      <c r="A66" s="28"/>
      <c r="B66" s="29"/>
      <c r="C66" s="149" t="s">
        <v>186</v>
      </c>
      <c r="D66" s="149" t="s">
        <v>187</v>
      </c>
      <c r="E66" s="17" t="s">
        <v>163</v>
      </c>
      <c r="F66" s="150">
        <v>2459.0700000000002</v>
      </c>
      <c r="G66" s="28"/>
      <c r="H66" s="29"/>
    </row>
    <row r="67" spans="1:8" s="2" customFormat="1" ht="22.5">
      <c r="A67" s="28"/>
      <c r="B67" s="29"/>
      <c r="C67" s="149" t="s">
        <v>190</v>
      </c>
      <c r="D67" s="149" t="s">
        <v>191</v>
      </c>
      <c r="E67" s="17" t="s">
        <v>192</v>
      </c>
      <c r="F67" s="150">
        <v>442.63299999999998</v>
      </c>
      <c r="G67" s="28"/>
      <c r="H67" s="29"/>
    </row>
    <row r="68" spans="1:8" s="2" customFormat="1" ht="16.899999999999999" customHeight="1">
      <c r="A68" s="28"/>
      <c r="B68" s="29"/>
      <c r="C68" s="145" t="s">
        <v>304</v>
      </c>
      <c r="D68" s="146" t="s">
        <v>305</v>
      </c>
      <c r="E68" s="147" t="s">
        <v>1</v>
      </c>
      <c r="F68" s="148">
        <v>46.707999999999998</v>
      </c>
      <c r="G68" s="28"/>
      <c r="H68" s="29"/>
    </row>
    <row r="69" spans="1:8" s="2" customFormat="1" ht="16.899999999999999" customHeight="1">
      <c r="A69" s="28"/>
      <c r="B69" s="29"/>
      <c r="C69" s="149" t="s">
        <v>1</v>
      </c>
      <c r="D69" s="149" t="s">
        <v>347</v>
      </c>
      <c r="E69" s="17" t="s">
        <v>1</v>
      </c>
      <c r="F69" s="150">
        <v>46.707999999999998</v>
      </c>
      <c r="G69" s="28"/>
      <c r="H69" s="29"/>
    </row>
    <row r="70" spans="1:8" s="2" customFormat="1" ht="16.899999999999999" customHeight="1">
      <c r="A70" s="28"/>
      <c r="B70" s="29"/>
      <c r="C70" s="149" t="s">
        <v>304</v>
      </c>
      <c r="D70" s="149" t="s">
        <v>169</v>
      </c>
      <c r="E70" s="17" t="s">
        <v>1</v>
      </c>
      <c r="F70" s="150">
        <v>46.707999999999998</v>
      </c>
      <c r="G70" s="28"/>
      <c r="H70" s="29"/>
    </row>
    <row r="71" spans="1:8" s="2" customFormat="1" ht="16.899999999999999" customHeight="1">
      <c r="A71" s="28"/>
      <c r="B71" s="29"/>
      <c r="C71" s="151" t="s">
        <v>1281</v>
      </c>
      <c r="D71" s="28"/>
      <c r="E71" s="28"/>
      <c r="F71" s="28"/>
      <c r="G71" s="28"/>
      <c r="H71" s="29"/>
    </row>
    <row r="72" spans="1:8" s="2" customFormat="1" ht="16.899999999999999" customHeight="1">
      <c r="A72" s="28"/>
      <c r="B72" s="29"/>
      <c r="C72" s="149" t="s">
        <v>283</v>
      </c>
      <c r="D72" s="149" t="s">
        <v>284</v>
      </c>
      <c r="E72" s="17" t="s">
        <v>163</v>
      </c>
      <c r="F72" s="150">
        <v>46.707999999999998</v>
      </c>
      <c r="G72" s="28"/>
      <c r="H72" s="29"/>
    </row>
    <row r="73" spans="1:8" s="2" customFormat="1" ht="16.899999999999999" customHeight="1">
      <c r="A73" s="28"/>
      <c r="B73" s="29"/>
      <c r="C73" s="149" t="s">
        <v>348</v>
      </c>
      <c r="D73" s="149" t="s">
        <v>349</v>
      </c>
      <c r="E73" s="17" t="s">
        <v>192</v>
      </c>
      <c r="F73" s="150">
        <v>84.073999999999998</v>
      </c>
      <c r="G73" s="28"/>
      <c r="H73" s="29"/>
    </row>
    <row r="74" spans="1:8" s="2" customFormat="1" ht="16.899999999999999" customHeight="1">
      <c r="A74" s="28"/>
      <c r="B74" s="29"/>
      <c r="C74" s="145" t="s">
        <v>251</v>
      </c>
      <c r="D74" s="146" t="s">
        <v>252</v>
      </c>
      <c r="E74" s="147" t="s">
        <v>1</v>
      </c>
      <c r="F74" s="148">
        <v>84.459000000000003</v>
      </c>
      <c r="G74" s="28"/>
      <c r="H74" s="29"/>
    </row>
    <row r="75" spans="1:8" s="2" customFormat="1" ht="16.899999999999999" customHeight="1">
      <c r="A75" s="28"/>
      <c r="B75" s="29"/>
      <c r="C75" s="149" t="s">
        <v>1</v>
      </c>
      <c r="D75" s="149" t="s">
        <v>330</v>
      </c>
      <c r="E75" s="17" t="s">
        <v>1</v>
      </c>
      <c r="F75" s="150">
        <v>84.459000000000003</v>
      </c>
      <c r="G75" s="28"/>
      <c r="H75" s="29"/>
    </row>
    <row r="76" spans="1:8" s="2" customFormat="1" ht="16.899999999999999" customHeight="1">
      <c r="A76" s="28"/>
      <c r="B76" s="29"/>
      <c r="C76" s="149" t="s">
        <v>251</v>
      </c>
      <c r="D76" s="149" t="s">
        <v>169</v>
      </c>
      <c r="E76" s="17" t="s">
        <v>1</v>
      </c>
      <c r="F76" s="150">
        <v>84.459000000000003</v>
      </c>
      <c r="G76" s="28"/>
      <c r="H76" s="29"/>
    </row>
    <row r="77" spans="1:8" s="2" customFormat="1" ht="16.899999999999999" customHeight="1">
      <c r="A77" s="28"/>
      <c r="B77" s="29"/>
      <c r="C77" s="151" t="s">
        <v>1281</v>
      </c>
      <c r="D77" s="28"/>
      <c r="E77" s="28"/>
      <c r="F77" s="28"/>
      <c r="G77" s="28"/>
      <c r="H77" s="29"/>
    </row>
    <row r="78" spans="1:8" s="2" customFormat="1" ht="22.5">
      <c r="A78" s="28"/>
      <c r="B78" s="29"/>
      <c r="C78" s="149" t="s">
        <v>256</v>
      </c>
      <c r="D78" s="149" t="s">
        <v>257</v>
      </c>
      <c r="E78" s="17" t="s">
        <v>163</v>
      </c>
      <c r="F78" s="150">
        <v>46.451999999999998</v>
      </c>
      <c r="G78" s="28"/>
      <c r="H78" s="29"/>
    </row>
    <row r="79" spans="1:8" s="2" customFormat="1" ht="16.899999999999999" customHeight="1">
      <c r="A79" s="28"/>
      <c r="B79" s="29"/>
      <c r="C79" s="149" t="s">
        <v>280</v>
      </c>
      <c r="D79" s="149" t="s">
        <v>281</v>
      </c>
      <c r="E79" s="17" t="s">
        <v>163</v>
      </c>
      <c r="F79" s="150">
        <v>46.451999999999998</v>
      </c>
      <c r="G79" s="28"/>
      <c r="H79" s="29"/>
    </row>
    <row r="80" spans="1:8" s="2" customFormat="1" ht="16.899999999999999" customHeight="1">
      <c r="A80" s="28"/>
      <c r="B80" s="29"/>
      <c r="C80" s="149" t="s">
        <v>277</v>
      </c>
      <c r="D80" s="149" t="s">
        <v>278</v>
      </c>
      <c r="E80" s="17" t="s">
        <v>163</v>
      </c>
      <c r="F80" s="150">
        <v>46.451999999999998</v>
      </c>
      <c r="G80" s="28"/>
      <c r="H80" s="29"/>
    </row>
    <row r="81" spans="1:8" s="2" customFormat="1" ht="16.899999999999999" customHeight="1">
      <c r="A81" s="28"/>
      <c r="B81" s="29"/>
      <c r="C81" s="149" t="s">
        <v>283</v>
      </c>
      <c r="D81" s="149" t="s">
        <v>284</v>
      </c>
      <c r="E81" s="17" t="s">
        <v>163</v>
      </c>
      <c r="F81" s="150">
        <v>46.451999999999998</v>
      </c>
      <c r="G81" s="28"/>
      <c r="H81" s="29"/>
    </row>
    <row r="82" spans="1:8" s="2" customFormat="1" ht="16.899999999999999" customHeight="1">
      <c r="A82" s="28"/>
      <c r="B82" s="29"/>
      <c r="C82" s="145" t="s">
        <v>308</v>
      </c>
      <c r="D82" s="146" t="s">
        <v>309</v>
      </c>
      <c r="E82" s="147" t="s">
        <v>1</v>
      </c>
      <c r="F82" s="148">
        <v>109.788</v>
      </c>
      <c r="G82" s="28"/>
      <c r="H82" s="29"/>
    </row>
    <row r="83" spans="1:8" s="2" customFormat="1" ht="16.899999999999999" customHeight="1">
      <c r="A83" s="28"/>
      <c r="B83" s="29"/>
      <c r="C83" s="149" t="s">
        <v>1</v>
      </c>
      <c r="D83" s="149" t="s">
        <v>478</v>
      </c>
      <c r="E83" s="17" t="s">
        <v>1</v>
      </c>
      <c r="F83" s="150">
        <v>55.66</v>
      </c>
      <c r="G83" s="28"/>
      <c r="H83" s="29"/>
    </row>
    <row r="84" spans="1:8" s="2" customFormat="1" ht="16.899999999999999" customHeight="1">
      <c r="A84" s="28"/>
      <c r="B84" s="29"/>
      <c r="C84" s="149" t="s">
        <v>1</v>
      </c>
      <c r="D84" s="149" t="s">
        <v>479</v>
      </c>
      <c r="E84" s="17" t="s">
        <v>1</v>
      </c>
      <c r="F84" s="150">
        <v>6.0659999999999998</v>
      </c>
      <c r="G84" s="28"/>
      <c r="H84" s="29"/>
    </row>
    <row r="85" spans="1:8" s="2" customFormat="1" ht="16.899999999999999" customHeight="1">
      <c r="A85" s="28"/>
      <c r="B85" s="29"/>
      <c r="C85" s="149" t="s">
        <v>1</v>
      </c>
      <c r="D85" s="149" t="s">
        <v>480</v>
      </c>
      <c r="E85" s="17" t="s">
        <v>1</v>
      </c>
      <c r="F85" s="150">
        <v>48.061999999999998</v>
      </c>
      <c r="G85" s="28"/>
      <c r="H85" s="29"/>
    </row>
    <row r="86" spans="1:8" s="2" customFormat="1" ht="16.899999999999999" customHeight="1">
      <c r="A86" s="28"/>
      <c r="B86" s="29"/>
      <c r="C86" s="149" t="s">
        <v>308</v>
      </c>
      <c r="D86" s="149" t="s">
        <v>169</v>
      </c>
      <c r="E86" s="17" t="s">
        <v>1</v>
      </c>
      <c r="F86" s="150">
        <v>109.788</v>
      </c>
      <c r="G86" s="28"/>
      <c r="H86" s="29"/>
    </row>
    <row r="87" spans="1:8" s="2" customFormat="1" ht="16.899999999999999" customHeight="1">
      <c r="A87" s="28"/>
      <c r="B87" s="29"/>
      <c r="C87" s="151" t="s">
        <v>1281</v>
      </c>
      <c r="D87" s="28"/>
      <c r="E87" s="28"/>
      <c r="F87" s="28"/>
      <c r="G87" s="28"/>
      <c r="H87" s="29"/>
    </row>
    <row r="88" spans="1:8" s="2" customFormat="1" ht="16.899999999999999" customHeight="1">
      <c r="A88" s="28"/>
      <c r="B88" s="29"/>
      <c r="C88" s="149" t="s">
        <v>475</v>
      </c>
      <c r="D88" s="149" t="s">
        <v>476</v>
      </c>
      <c r="E88" s="17" t="s">
        <v>155</v>
      </c>
      <c r="F88" s="150">
        <v>109.788</v>
      </c>
      <c r="G88" s="28"/>
      <c r="H88" s="29"/>
    </row>
    <row r="89" spans="1:8" s="2" customFormat="1" ht="16.899999999999999" customHeight="1">
      <c r="A89" s="28"/>
      <c r="B89" s="29"/>
      <c r="C89" s="149" t="s">
        <v>493</v>
      </c>
      <c r="D89" s="149" t="s">
        <v>494</v>
      </c>
      <c r="E89" s="17" t="s">
        <v>155</v>
      </c>
      <c r="F89" s="150">
        <v>109.788</v>
      </c>
      <c r="G89" s="28"/>
      <c r="H89" s="29"/>
    </row>
    <row r="90" spans="1:8" s="2" customFormat="1" ht="16.899999999999999" customHeight="1">
      <c r="A90" s="28"/>
      <c r="B90" s="29"/>
      <c r="C90" s="149" t="s">
        <v>487</v>
      </c>
      <c r="D90" s="149" t="s">
        <v>488</v>
      </c>
      <c r="E90" s="17" t="s">
        <v>155</v>
      </c>
      <c r="F90" s="150">
        <v>263.29300000000001</v>
      </c>
      <c r="G90" s="28"/>
      <c r="H90" s="29"/>
    </row>
    <row r="91" spans="1:8" s="2" customFormat="1" ht="16.899999999999999" customHeight="1">
      <c r="A91" s="28"/>
      <c r="B91" s="29"/>
      <c r="C91" s="149" t="s">
        <v>501</v>
      </c>
      <c r="D91" s="149" t="s">
        <v>502</v>
      </c>
      <c r="E91" s="17" t="s">
        <v>155</v>
      </c>
      <c r="F91" s="150">
        <v>252.744</v>
      </c>
      <c r="G91" s="28"/>
      <c r="H91" s="29"/>
    </row>
    <row r="92" spans="1:8" s="2" customFormat="1" ht="16.899999999999999" customHeight="1">
      <c r="A92" s="28"/>
      <c r="B92" s="29"/>
      <c r="C92" s="145" t="s">
        <v>311</v>
      </c>
      <c r="D92" s="146" t="s">
        <v>312</v>
      </c>
      <c r="E92" s="147" t="s">
        <v>1</v>
      </c>
      <c r="F92" s="148">
        <v>101.19</v>
      </c>
      <c r="G92" s="28"/>
      <c r="H92" s="29"/>
    </row>
    <row r="93" spans="1:8" s="2" customFormat="1" ht="16.899999999999999" customHeight="1">
      <c r="A93" s="28"/>
      <c r="B93" s="29"/>
      <c r="C93" s="149" t="s">
        <v>1</v>
      </c>
      <c r="D93" s="149" t="s">
        <v>485</v>
      </c>
      <c r="E93" s="17" t="s">
        <v>1</v>
      </c>
      <c r="F93" s="150">
        <v>101.19</v>
      </c>
      <c r="G93" s="28"/>
      <c r="H93" s="29"/>
    </row>
    <row r="94" spans="1:8" s="2" customFormat="1" ht="16.899999999999999" customHeight="1">
      <c r="A94" s="28"/>
      <c r="B94" s="29"/>
      <c r="C94" s="149" t="s">
        <v>311</v>
      </c>
      <c r="D94" s="149" t="s">
        <v>169</v>
      </c>
      <c r="E94" s="17" t="s">
        <v>1</v>
      </c>
      <c r="F94" s="150">
        <v>101.19</v>
      </c>
      <c r="G94" s="28"/>
      <c r="H94" s="29"/>
    </row>
    <row r="95" spans="1:8" s="2" customFormat="1" ht="16.899999999999999" customHeight="1">
      <c r="A95" s="28"/>
      <c r="B95" s="29"/>
      <c r="C95" s="151" t="s">
        <v>1281</v>
      </c>
      <c r="D95" s="28"/>
      <c r="E95" s="28"/>
      <c r="F95" s="28"/>
      <c r="G95" s="28"/>
      <c r="H95" s="29"/>
    </row>
    <row r="96" spans="1:8" s="2" customFormat="1" ht="16.899999999999999" customHeight="1">
      <c r="A96" s="28"/>
      <c r="B96" s="29"/>
      <c r="C96" s="149" t="s">
        <v>482</v>
      </c>
      <c r="D96" s="149" t="s">
        <v>483</v>
      </c>
      <c r="E96" s="17" t="s">
        <v>155</v>
      </c>
      <c r="F96" s="150">
        <v>101.19</v>
      </c>
      <c r="G96" s="28"/>
      <c r="H96" s="29"/>
    </row>
    <row r="97" spans="1:8" s="2" customFormat="1" ht="16.899999999999999" customHeight="1">
      <c r="A97" s="28"/>
      <c r="B97" s="29"/>
      <c r="C97" s="149" t="s">
        <v>497</v>
      </c>
      <c r="D97" s="149" t="s">
        <v>498</v>
      </c>
      <c r="E97" s="17" t="s">
        <v>155</v>
      </c>
      <c r="F97" s="150">
        <v>101.19</v>
      </c>
      <c r="G97" s="28"/>
      <c r="H97" s="29"/>
    </row>
    <row r="98" spans="1:8" s="2" customFormat="1" ht="16.899999999999999" customHeight="1">
      <c r="A98" s="28"/>
      <c r="B98" s="29"/>
      <c r="C98" s="149" t="s">
        <v>487</v>
      </c>
      <c r="D98" s="149" t="s">
        <v>488</v>
      </c>
      <c r="E98" s="17" t="s">
        <v>155</v>
      </c>
      <c r="F98" s="150">
        <v>263.29300000000001</v>
      </c>
      <c r="G98" s="28"/>
      <c r="H98" s="29"/>
    </row>
    <row r="99" spans="1:8" s="2" customFormat="1" ht="16.899999999999999" customHeight="1">
      <c r="A99" s="28"/>
      <c r="B99" s="29"/>
      <c r="C99" s="149" t="s">
        <v>501</v>
      </c>
      <c r="D99" s="149" t="s">
        <v>502</v>
      </c>
      <c r="E99" s="17" t="s">
        <v>155</v>
      </c>
      <c r="F99" s="150">
        <v>252.744</v>
      </c>
      <c r="G99" s="28"/>
      <c r="H99" s="29"/>
    </row>
    <row r="100" spans="1:8" s="2" customFormat="1" ht="16.899999999999999" customHeight="1">
      <c r="A100" s="28"/>
      <c r="B100" s="29"/>
      <c r="C100" s="145" t="s">
        <v>859</v>
      </c>
      <c r="D100" s="146" t="s">
        <v>1284</v>
      </c>
      <c r="E100" s="147" t="s">
        <v>1</v>
      </c>
      <c r="F100" s="148">
        <v>0</v>
      </c>
      <c r="G100" s="28"/>
      <c r="H100" s="29"/>
    </row>
    <row r="101" spans="1:8" s="2" customFormat="1" ht="16.899999999999999" customHeight="1">
      <c r="A101" s="28"/>
      <c r="B101" s="29"/>
      <c r="C101" s="145" t="s">
        <v>314</v>
      </c>
      <c r="D101" s="146" t="s">
        <v>315</v>
      </c>
      <c r="E101" s="147" t="s">
        <v>1</v>
      </c>
      <c r="F101" s="148">
        <v>86.1</v>
      </c>
      <c r="G101" s="28"/>
      <c r="H101" s="29"/>
    </row>
    <row r="102" spans="1:8" s="2" customFormat="1" ht="16.899999999999999" customHeight="1">
      <c r="A102" s="28"/>
      <c r="B102" s="29"/>
      <c r="C102" s="149" t="s">
        <v>1</v>
      </c>
      <c r="D102" s="149" t="s">
        <v>593</v>
      </c>
      <c r="E102" s="17" t="s">
        <v>1</v>
      </c>
      <c r="F102" s="150">
        <v>86.1</v>
      </c>
      <c r="G102" s="28"/>
      <c r="H102" s="29"/>
    </row>
    <row r="103" spans="1:8" s="2" customFormat="1" ht="16.899999999999999" customHeight="1">
      <c r="A103" s="28"/>
      <c r="B103" s="29"/>
      <c r="C103" s="149" t="s">
        <v>314</v>
      </c>
      <c r="D103" s="149" t="s">
        <v>594</v>
      </c>
      <c r="E103" s="17" t="s">
        <v>1</v>
      </c>
      <c r="F103" s="150">
        <v>86.1</v>
      </c>
      <c r="G103" s="28"/>
      <c r="H103" s="29"/>
    </row>
    <row r="104" spans="1:8" s="2" customFormat="1" ht="16.899999999999999" customHeight="1">
      <c r="A104" s="28"/>
      <c r="B104" s="29"/>
      <c r="C104" s="151" t="s">
        <v>1281</v>
      </c>
      <c r="D104" s="28"/>
      <c r="E104" s="28"/>
      <c r="F104" s="28"/>
      <c r="G104" s="28"/>
      <c r="H104" s="29"/>
    </row>
    <row r="105" spans="1:8" s="2" customFormat="1" ht="16.899999999999999" customHeight="1">
      <c r="A105" s="28"/>
      <c r="B105" s="29"/>
      <c r="C105" s="149" t="s">
        <v>589</v>
      </c>
      <c r="D105" s="149" t="s">
        <v>590</v>
      </c>
      <c r="E105" s="17" t="s">
        <v>591</v>
      </c>
      <c r="F105" s="150">
        <v>145.6</v>
      </c>
      <c r="G105" s="28"/>
      <c r="H105" s="29"/>
    </row>
    <row r="106" spans="1:8" s="2" customFormat="1" ht="16.899999999999999" customHeight="1">
      <c r="A106" s="28"/>
      <c r="B106" s="29"/>
      <c r="C106" s="149" t="s">
        <v>599</v>
      </c>
      <c r="D106" s="149" t="s">
        <v>600</v>
      </c>
      <c r="E106" s="17" t="s">
        <v>591</v>
      </c>
      <c r="F106" s="150">
        <v>99.015000000000001</v>
      </c>
      <c r="G106" s="28"/>
      <c r="H106" s="29"/>
    </row>
    <row r="107" spans="1:8" s="2" customFormat="1" ht="16.899999999999999" customHeight="1">
      <c r="A107" s="28"/>
      <c r="B107" s="29"/>
      <c r="C107" s="145" t="s">
        <v>317</v>
      </c>
      <c r="D107" s="146" t="s">
        <v>318</v>
      </c>
      <c r="E107" s="147" t="s">
        <v>1</v>
      </c>
      <c r="F107" s="148">
        <v>59.5</v>
      </c>
      <c r="G107" s="28"/>
      <c r="H107" s="29"/>
    </row>
    <row r="108" spans="1:8" s="2" customFormat="1" ht="16.899999999999999" customHeight="1">
      <c r="A108" s="28"/>
      <c r="B108" s="29"/>
      <c r="C108" s="149" t="s">
        <v>1</v>
      </c>
      <c r="D108" s="149" t="s">
        <v>595</v>
      </c>
      <c r="E108" s="17" t="s">
        <v>1</v>
      </c>
      <c r="F108" s="150">
        <v>59.5</v>
      </c>
      <c r="G108" s="28"/>
      <c r="H108" s="29"/>
    </row>
    <row r="109" spans="1:8" s="2" customFormat="1" ht="16.899999999999999" customHeight="1">
      <c r="A109" s="28"/>
      <c r="B109" s="29"/>
      <c r="C109" s="149" t="s">
        <v>317</v>
      </c>
      <c r="D109" s="149" t="s">
        <v>596</v>
      </c>
      <c r="E109" s="17" t="s">
        <v>1</v>
      </c>
      <c r="F109" s="150">
        <v>59.5</v>
      </c>
      <c r="G109" s="28"/>
      <c r="H109" s="29"/>
    </row>
    <row r="110" spans="1:8" s="2" customFormat="1" ht="16.899999999999999" customHeight="1">
      <c r="A110" s="28"/>
      <c r="B110" s="29"/>
      <c r="C110" s="151" t="s">
        <v>1281</v>
      </c>
      <c r="D110" s="28"/>
      <c r="E110" s="28"/>
      <c r="F110" s="28"/>
      <c r="G110" s="28"/>
      <c r="H110" s="29"/>
    </row>
    <row r="111" spans="1:8" s="2" customFormat="1" ht="16.899999999999999" customHeight="1">
      <c r="A111" s="28"/>
      <c r="B111" s="29"/>
      <c r="C111" s="149" t="s">
        <v>589</v>
      </c>
      <c r="D111" s="149" t="s">
        <v>590</v>
      </c>
      <c r="E111" s="17" t="s">
        <v>591</v>
      </c>
      <c r="F111" s="150">
        <v>145.6</v>
      </c>
      <c r="G111" s="28"/>
      <c r="H111" s="29"/>
    </row>
    <row r="112" spans="1:8" s="2" customFormat="1" ht="16.899999999999999" customHeight="1">
      <c r="A112" s="28"/>
      <c r="B112" s="29"/>
      <c r="C112" s="149" t="s">
        <v>604</v>
      </c>
      <c r="D112" s="149" t="s">
        <v>605</v>
      </c>
      <c r="E112" s="17" t="s">
        <v>591</v>
      </c>
      <c r="F112" s="150">
        <v>68.424999999999997</v>
      </c>
      <c r="G112" s="28"/>
      <c r="H112" s="29"/>
    </row>
    <row r="113" spans="1:8" s="2" customFormat="1" ht="26.45" customHeight="1">
      <c r="A113" s="28"/>
      <c r="B113" s="29"/>
      <c r="C113" s="144" t="s">
        <v>1285</v>
      </c>
      <c r="D113" s="144" t="s">
        <v>92</v>
      </c>
      <c r="E113" s="28"/>
      <c r="F113" s="28"/>
      <c r="G113" s="28"/>
      <c r="H113" s="29"/>
    </row>
    <row r="114" spans="1:8" s="2" customFormat="1" ht="16.899999999999999" customHeight="1">
      <c r="A114" s="28"/>
      <c r="B114" s="29"/>
      <c r="C114" s="145" t="s">
        <v>245</v>
      </c>
      <c r="D114" s="146" t="s">
        <v>612</v>
      </c>
      <c r="E114" s="147" t="s">
        <v>1</v>
      </c>
      <c r="F114" s="148">
        <v>6.36</v>
      </c>
      <c r="G114" s="28"/>
      <c r="H114" s="29"/>
    </row>
    <row r="115" spans="1:8" s="2" customFormat="1" ht="16.899999999999999" customHeight="1">
      <c r="A115" s="28"/>
      <c r="B115" s="29"/>
      <c r="C115" s="149" t="s">
        <v>1</v>
      </c>
      <c r="D115" s="149" t="s">
        <v>639</v>
      </c>
      <c r="E115" s="17" t="s">
        <v>1</v>
      </c>
      <c r="F115" s="150">
        <v>5.04</v>
      </c>
      <c r="G115" s="28"/>
      <c r="H115" s="29"/>
    </row>
    <row r="116" spans="1:8" s="2" customFormat="1" ht="16.899999999999999" customHeight="1">
      <c r="A116" s="28"/>
      <c r="B116" s="29"/>
      <c r="C116" s="149" t="s">
        <v>1</v>
      </c>
      <c r="D116" s="149" t="s">
        <v>640</v>
      </c>
      <c r="E116" s="17" t="s">
        <v>1</v>
      </c>
      <c r="F116" s="150">
        <v>1.32</v>
      </c>
      <c r="G116" s="28"/>
      <c r="H116" s="29"/>
    </row>
    <row r="117" spans="1:8" s="2" customFormat="1" ht="16.899999999999999" customHeight="1">
      <c r="A117" s="28"/>
      <c r="B117" s="29"/>
      <c r="C117" s="149" t="s">
        <v>245</v>
      </c>
      <c r="D117" s="149" t="s">
        <v>169</v>
      </c>
      <c r="E117" s="17" t="s">
        <v>1</v>
      </c>
      <c r="F117" s="150">
        <v>6.36</v>
      </c>
      <c r="G117" s="28"/>
      <c r="H117" s="29"/>
    </row>
    <row r="118" spans="1:8" s="2" customFormat="1" ht="16.899999999999999" customHeight="1">
      <c r="A118" s="28"/>
      <c r="B118" s="29"/>
      <c r="C118" s="151" t="s">
        <v>1281</v>
      </c>
      <c r="D118" s="28"/>
      <c r="E118" s="28"/>
      <c r="F118" s="28"/>
      <c r="G118" s="28"/>
      <c r="H118" s="29"/>
    </row>
    <row r="119" spans="1:8" s="2" customFormat="1" ht="22.5">
      <c r="A119" s="28"/>
      <c r="B119" s="29"/>
      <c r="C119" s="149" t="s">
        <v>636</v>
      </c>
      <c r="D119" s="149" t="s">
        <v>637</v>
      </c>
      <c r="E119" s="17" t="s">
        <v>163</v>
      </c>
      <c r="F119" s="150">
        <v>3.18</v>
      </c>
      <c r="G119" s="28"/>
      <c r="H119" s="29"/>
    </row>
    <row r="120" spans="1:8" s="2" customFormat="1" ht="22.5">
      <c r="A120" s="28"/>
      <c r="B120" s="29"/>
      <c r="C120" s="149" t="s">
        <v>645</v>
      </c>
      <c r="D120" s="149" t="s">
        <v>646</v>
      </c>
      <c r="E120" s="17" t="s">
        <v>163</v>
      </c>
      <c r="F120" s="150">
        <v>3.18</v>
      </c>
      <c r="G120" s="28"/>
      <c r="H120" s="29"/>
    </row>
    <row r="121" spans="1:8" s="2" customFormat="1" ht="22.5">
      <c r="A121" s="28"/>
      <c r="B121" s="29"/>
      <c r="C121" s="149" t="s">
        <v>173</v>
      </c>
      <c r="D121" s="149" t="s">
        <v>266</v>
      </c>
      <c r="E121" s="17" t="s">
        <v>163</v>
      </c>
      <c r="F121" s="150">
        <v>10.199999999999999</v>
      </c>
      <c r="G121" s="28"/>
      <c r="H121" s="29"/>
    </row>
    <row r="122" spans="1:8" s="2" customFormat="1" ht="22.5">
      <c r="A122" s="28"/>
      <c r="B122" s="29"/>
      <c r="C122" s="149" t="s">
        <v>177</v>
      </c>
      <c r="D122" s="149" t="s">
        <v>268</v>
      </c>
      <c r="E122" s="17" t="s">
        <v>163</v>
      </c>
      <c r="F122" s="150">
        <v>10.199999999999999</v>
      </c>
      <c r="G122" s="28"/>
      <c r="H122" s="29"/>
    </row>
    <row r="123" spans="1:8" s="2" customFormat="1" ht="22.5">
      <c r="A123" s="28"/>
      <c r="B123" s="29"/>
      <c r="C123" s="149" t="s">
        <v>182</v>
      </c>
      <c r="D123" s="149" t="s">
        <v>271</v>
      </c>
      <c r="E123" s="17" t="s">
        <v>163</v>
      </c>
      <c r="F123" s="150">
        <v>10.199999999999999</v>
      </c>
      <c r="G123" s="28"/>
      <c r="H123" s="29"/>
    </row>
    <row r="124" spans="1:8" s="2" customFormat="1" ht="22.5">
      <c r="A124" s="28"/>
      <c r="B124" s="29"/>
      <c r="C124" s="149" t="s">
        <v>186</v>
      </c>
      <c r="D124" s="149" t="s">
        <v>273</v>
      </c>
      <c r="E124" s="17" t="s">
        <v>163</v>
      </c>
      <c r="F124" s="150">
        <v>10.199999999999999</v>
      </c>
      <c r="G124" s="28"/>
      <c r="H124" s="29"/>
    </row>
    <row r="125" spans="1:8" s="2" customFormat="1" ht="22.5">
      <c r="A125" s="28"/>
      <c r="B125" s="29"/>
      <c r="C125" s="149" t="s">
        <v>190</v>
      </c>
      <c r="D125" s="149" t="s">
        <v>191</v>
      </c>
      <c r="E125" s="17" t="s">
        <v>192</v>
      </c>
      <c r="F125" s="150">
        <v>36.72</v>
      </c>
      <c r="G125" s="28"/>
      <c r="H125" s="29"/>
    </row>
    <row r="126" spans="1:8" s="2" customFormat="1" ht="16.899999999999999" customHeight="1">
      <c r="A126" s="28"/>
      <c r="B126" s="29"/>
      <c r="C126" s="145" t="s">
        <v>614</v>
      </c>
      <c r="D126" s="146" t="s">
        <v>615</v>
      </c>
      <c r="E126" s="147" t="s">
        <v>1</v>
      </c>
      <c r="F126" s="148">
        <v>7561.9</v>
      </c>
      <c r="G126" s="28"/>
      <c r="H126" s="29"/>
    </row>
    <row r="127" spans="1:8" s="2" customFormat="1" ht="16.899999999999999" customHeight="1">
      <c r="A127" s="28"/>
      <c r="B127" s="29"/>
      <c r="C127" s="149" t="s">
        <v>1</v>
      </c>
      <c r="D127" s="149" t="s">
        <v>693</v>
      </c>
      <c r="E127" s="17" t="s">
        <v>1</v>
      </c>
      <c r="F127" s="150">
        <v>7561.9</v>
      </c>
      <c r="G127" s="28"/>
      <c r="H127" s="29"/>
    </row>
    <row r="128" spans="1:8" s="2" customFormat="1" ht="16.899999999999999" customHeight="1">
      <c r="A128" s="28"/>
      <c r="B128" s="29"/>
      <c r="C128" s="149" t="s">
        <v>614</v>
      </c>
      <c r="D128" s="149" t="s">
        <v>694</v>
      </c>
      <c r="E128" s="17" t="s">
        <v>1</v>
      </c>
      <c r="F128" s="150">
        <v>7561.9</v>
      </c>
      <c r="G128" s="28"/>
      <c r="H128" s="29"/>
    </row>
    <row r="129" spans="1:8" s="2" customFormat="1" ht="16.899999999999999" customHeight="1">
      <c r="A129" s="28"/>
      <c r="B129" s="29"/>
      <c r="C129" s="151" t="s">
        <v>1281</v>
      </c>
      <c r="D129" s="28"/>
      <c r="E129" s="28"/>
      <c r="F129" s="28"/>
      <c r="G129" s="28"/>
      <c r="H129" s="29"/>
    </row>
    <row r="130" spans="1:8" s="2" customFormat="1" ht="16.899999999999999" customHeight="1">
      <c r="A130" s="28"/>
      <c r="B130" s="29"/>
      <c r="C130" s="149" t="s">
        <v>690</v>
      </c>
      <c r="D130" s="149" t="s">
        <v>691</v>
      </c>
      <c r="E130" s="17" t="s">
        <v>591</v>
      </c>
      <c r="F130" s="150">
        <v>8426.2999999999993</v>
      </c>
      <c r="G130" s="28"/>
      <c r="H130" s="29"/>
    </row>
    <row r="131" spans="1:8" s="2" customFormat="1" ht="16.899999999999999" customHeight="1">
      <c r="A131" s="28"/>
      <c r="B131" s="29"/>
      <c r="C131" s="149" t="s">
        <v>704</v>
      </c>
      <c r="D131" s="149" t="s">
        <v>705</v>
      </c>
      <c r="E131" s="17" t="s">
        <v>155</v>
      </c>
      <c r="F131" s="150">
        <v>302.476</v>
      </c>
      <c r="G131" s="28"/>
      <c r="H131" s="29"/>
    </row>
    <row r="132" spans="1:8" s="2" customFormat="1" ht="16.899999999999999" customHeight="1">
      <c r="A132" s="28"/>
      <c r="B132" s="29"/>
      <c r="C132" s="149" t="s">
        <v>708</v>
      </c>
      <c r="D132" s="149" t="s">
        <v>709</v>
      </c>
      <c r="E132" s="17" t="s">
        <v>155</v>
      </c>
      <c r="F132" s="150">
        <v>302.476</v>
      </c>
      <c r="G132" s="28"/>
      <c r="H132" s="29"/>
    </row>
    <row r="133" spans="1:8" s="2" customFormat="1" ht="16.899999999999999" customHeight="1">
      <c r="A133" s="28"/>
      <c r="B133" s="29"/>
      <c r="C133" s="149" t="s">
        <v>711</v>
      </c>
      <c r="D133" s="149" t="s">
        <v>712</v>
      </c>
      <c r="E133" s="17" t="s">
        <v>155</v>
      </c>
      <c r="F133" s="150">
        <v>302.476</v>
      </c>
      <c r="G133" s="28"/>
      <c r="H133" s="29"/>
    </row>
    <row r="134" spans="1:8" s="2" customFormat="1" ht="16.899999999999999" customHeight="1">
      <c r="A134" s="28"/>
      <c r="B134" s="29"/>
      <c r="C134" s="149" t="s">
        <v>697</v>
      </c>
      <c r="D134" s="149" t="s">
        <v>615</v>
      </c>
      <c r="E134" s="17" t="s">
        <v>591</v>
      </c>
      <c r="F134" s="150">
        <v>7561.9</v>
      </c>
      <c r="G134" s="28"/>
      <c r="H134" s="29"/>
    </row>
    <row r="135" spans="1:8" s="2" customFormat="1" ht="16.899999999999999" customHeight="1">
      <c r="A135" s="28"/>
      <c r="B135" s="29"/>
      <c r="C135" s="145" t="s">
        <v>617</v>
      </c>
      <c r="D135" s="146" t="s">
        <v>618</v>
      </c>
      <c r="E135" s="147" t="s">
        <v>1</v>
      </c>
      <c r="F135" s="148">
        <v>35.700000000000003</v>
      </c>
      <c r="G135" s="28"/>
      <c r="H135" s="29"/>
    </row>
    <row r="136" spans="1:8" s="2" customFormat="1" ht="16.899999999999999" customHeight="1">
      <c r="A136" s="28"/>
      <c r="B136" s="29"/>
      <c r="C136" s="149" t="s">
        <v>1</v>
      </c>
      <c r="D136" s="149" t="s">
        <v>619</v>
      </c>
      <c r="E136" s="17" t="s">
        <v>1</v>
      </c>
      <c r="F136" s="150">
        <v>35.700000000000003</v>
      </c>
      <c r="G136" s="28"/>
      <c r="H136" s="29"/>
    </row>
    <row r="137" spans="1:8" s="2" customFormat="1" ht="16.899999999999999" customHeight="1">
      <c r="A137" s="28"/>
      <c r="B137" s="29"/>
      <c r="C137" s="149" t="s">
        <v>617</v>
      </c>
      <c r="D137" s="149" t="s">
        <v>695</v>
      </c>
      <c r="E137" s="17" t="s">
        <v>1</v>
      </c>
      <c r="F137" s="150">
        <v>35.700000000000003</v>
      </c>
      <c r="G137" s="28"/>
      <c r="H137" s="29"/>
    </row>
    <row r="138" spans="1:8" s="2" customFormat="1" ht="16.899999999999999" customHeight="1">
      <c r="A138" s="28"/>
      <c r="B138" s="29"/>
      <c r="C138" s="151" t="s">
        <v>1281</v>
      </c>
      <c r="D138" s="28"/>
      <c r="E138" s="28"/>
      <c r="F138" s="28"/>
      <c r="G138" s="28"/>
      <c r="H138" s="29"/>
    </row>
    <row r="139" spans="1:8" s="2" customFormat="1" ht="16.899999999999999" customHeight="1">
      <c r="A139" s="28"/>
      <c r="B139" s="29"/>
      <c r="C139" s="149" t="s">
        <v>690</v>
      </c>
      <c r="D139" s="149" t="s">
        <v>691</v>
      </c>
      <c r="E139" s="17" t="s">
        <v>591</v>
      </c>
      <c r="F139" s="150">
        <v>8426.2999999999993</v>
      </c>
      <c r="G139" s="28"/>
      <c r="H139" s="29"/>
    </row>
    <row r="140" spans="1:8" s="2" customFormat="1" ht="16.899999999999999" customHeight="1">
      <c r="A140" s="28"/>
      <c r="B140" s="29"/>
      <c r="C140" s="149" t="s">
        <v>599</v>
      </c>
      <c r="D140" s="149" t="s">
        <v>600</v>
      </c>
      <c r="E140" s="17" t="s">
        <v>591</v>
      </c>
      <c r="F140" s="150">
        <v>35.700000000000003</v>
      </c>
      <c r="G140" s="28"/>
      <c r="H140" s="29"/>
    </row>
    <row r="141" spans="1:8" s="2" customFormat="1" ht="16.899999999999999" customHeight="1">
      <c r="A141" s="28"/>
      <c r="B141" s="29"/>
      <c r="C141" s="145" t="s">
        <v>620</v>
      </c>
      <c r="D141" s="146" t="s">
        <v>621</v>
      </c>
      <c r="E141" s="147" t="s">
        <v>1</v>
      </c>
      <c r="F141" s="148">
        <v>828.7</v>
      </c>
      <c r="G141" s="28"/>
      <c r="H141" s="29"/>
    </row>
    <row r="142" spans="1:8" s="2" customFormat="1" ht="16.899999999999999" customHeight="1">
      <c r="A142" s="28"/>
      <c r="B142" s="29"/>
      <c r="C142" s="149" t="s">
        <v>1</v>
      </c>
      <c r="D142" s="149" t="s">
        <v>622</v>
      </c>
      <c r="E142" s="17" t="s">
        <v>1</v>
      </c>
      <c r="F142" s="150">
        <v>828.7</v>
      </c>
      <c r="G142" s="28"/>
      <c r="H142" s="29"/>
    </row>
    <row r="143" spans="1:8" s="2" customFormat="1" ht="16.899999999999999" customHeight="1">
      <c r="A143" s="28"/>
      <c r="B143" s="29"/>
      <c r="C143" s="149" t="s">
        <v>620</v>
      </c>
      <c r="D143" s="149" t="s">
        <v>696</v>
      </c>
      <c r="E143" s="17" t="s">
        <v>1</v>
      </c>
      <c r="F143" s="150">
        <v>828.7</v>
      </c>
      <c r="G143" s="28"/>
      <c r="H143" s="29"/>
    </row>
    <row r="144" spans="1:8" s="2" customFormat="1" ht="16.899999999999999" customHeight="1">
      <c r="A144" s="28"/>
      <c r="B144" s="29"/>
      <c r="C144" s="151" t="s">
        <v>1281</v>
      </c>
      <c r="D144" s="28"/>
      <c r="E144" s="28"/>
      <c r="F144" s="28"/>
      <c r="G144" s="28"/>
      <c r="H144" s="29"/>
    </row>
    <row r="145" spans="1:8" s="2" customFormat="1" ht="16.899999999999999" customHeight="1">
      <c r="A145" s="28"/>
      <c r="B145" s="29"/>
      <c r="C145" s="149" t="s">
        <v>690</v>
      </c>
      <c r="D145" s="149" t="s">
        <v>691</v>
      </c>
      <c r="E145" s="17" t="s">
        <v>591</v>
      </c>
      <c r="F145" s="150">
        <v>8426.2999999999993</v>
      </c>
      <c r="G145" s="28"/>
      <c r="H145" s="29"/>
    </row>
    <row r="146" spans="1:8" s="2" customFormat="1" ht="16.899999999999999" customHeight="1">
      <c r="A146" s="28"/>
      <c r="B146" s="29"/>
      <c r="C146" s="149" t="s">
        <v>604</v>
      </c>
      <c r="D146" s="149" t="s">
        <v>605</v>
      </c>
      <c r="E146" s="17" t="s">
        <v>591</v>
      </c>
      <c r="F146" s="150">
        <v>828.7</v>
      </c>
      <c r="G146" s="28"/>
      <c r="H146" s="29"/>
    </row>
    <row r="147" spans="1:8" s="2" customFormat="1" ht="16.899999999999999" customHeight="1">
      <c r="A147" s="28"/>
      <c r="B147" s="29"/>
      <c r="C147" s="145" t="s">
        <v>304</v>
      </c>
      <c r="D147" s="146" t="s">
        <v>623</v>
      </c>
      <c r="E147" s="147" t="s">
        <v>1</v>
      </c>
      <c r="F147" s="148">
        <v>14.04</v>
      </c>
      <c r="G147" s="28"/>
      <c r="H147" s="29"/>
    </row>
    <row r="148" spans="1:8" s="2" customFormat="1" ht="16.899999999999999" customHeight="1">
      <c r="A148" s="28"/>
      <c r="B148" s="29"/>
      <c r="C148" s="149" t="s">
        <v>1</v>
      </c>
      <c r="D148" s="149" t="s">
        <v>651</v>
      </c>
      <c r="E148" s="17" t="s">
        <v>1</v>
      </c>
      <c r="F148" s="150">
        <v>14.04</v>
      </c>
      <c r="G148" s="28"/>
      <c r="H148" s="29"/>
    </row>
    <row r="149" spans="1:8" s="2" customFormat="1" ht="16.899999999999999" customHeight="1">
      <c r="A149" s="28"/>
      <c r="B149" s="29"/>
      <c r="C149" s="149" t="s">
        <v>304</v>
      </c>
      <c r="D149" s="149" t="s">
        <v>169</v>
      </c>
      <c r="E149" s="17" t="s">
        <v>1</v>
      </c>
      <c r="F149" s="150">
        <v>14.04</v>
      </c>
      <c r="G149" s="28"/>
      <c r="H149" s="29"/>
    </row>
    <row r="150" spans="1:8" s="2" customFormat="1" ht="16.899999999999999" customHeight="1">
      <c r="A150" s="28"/>
      <c r="B150" s="29"/>
      <c r="C150" s="151" t="s">
        <v>1281</v>
      </c>
      <c r="D150" s="28"/>
      <c r="E150" s="28"/>
      <c r="F150" s="28"/>
      <c r="G150" s="28"/>
      <c r="H150" s="29"/>
    </row>
    <row r="151" spans="1:8" s="2" customFormat="1" ht="16.899999999999999" customHeight="1">
      <c r="A151" s="28"/>
      <c r="B151" s="29"/>
      <c r="C151" s="149" t="s">
        <v>648</v>
      </c>
      <c r="D151" s="149" t="s">
        <v>649</v>
      </c>
      <c r="E151" s="17" t="s">
        <v>163</v>
      </c>
      <c r="F151" s="150">
        <v>7.02</v>
      </c>
      <c r="G151" s="28"/>
      <c r="H151" s="29"/>
    </row>
    <row r="152" spans="1:8" s="2" customFormat="1" ht="16.899999999999999" customHeight="1">
      <c r="A152" s="28"/>
      <c r="B152" s="29"/>
      <c r="C152" s="149" t="s">
        <v>653</v>
      </c>
      <c r="D152" s="149" t="s">
        <v>654</v>
      </c>
      <c r="E152" s="17" t="s">
        <v>163</v>
      </c>
      <c r="F152" s="150">
        <v>7.02</v>
      </c>
      <c r="G152" s="28"/>
      <c r="H152" s="29"/>
    </row>
    <row r="153" spans="1:8" s="2" customFormat="1" ht="22.5">
      <c r="A153" s="28"/>
      <c r="B153" s="29"/>
      <c r="C153" s="149" t="s">
        <v>173</v>
      </c>
      <c r="D153" s="149" t="s">
        <v>266</v>
      </c>
      <c r="E153" s="17" t="s">
        <v>163</v>
      </c>
      <c r="F153" s="150">
        <v>10.199999999999999</v>
      </c>
      <c r="G153" s="28"/>
      <c r="H153" s="29"/>
    </row>
    <row r="154" spans="1:8" s="2" customFormat="1" ht="22.5">
      <c r="A154" s="28"/>
      <c r="B154" s="29"/>
      <c r="C154" s="149" t="s">
        <v>177</v>
      </c>
      <c r="D154" s="149" t="s">
        <v>268</v>
      </c>
      <c r="E154" s="17" t="s">
        <v>163</v>
      </c>
      <c r="F154" s="150">
        <v>10.199999999999999</v>
      </c>
      <c r="G154" s="28"/>
      <c r="H154" s="29"/>
    </row>
    <row r="155" spans="1:8" s="2" customFormat="1" ht="22.5">
      <c r="A155" s="28"/>
      <c r="B155" s="29"/>
      <c r="C155" s="149" t="s">
        <v>182</v>
      </c>
      <c r="D155" s="149" t="s">
        <v>271</v>
      </c>
      <c r="E155" s="17" t="s">
        <v>163</v>
      </c>
      <c r="F155" s="150">
        <v>10.199999999999999</v>
      </c>
      <c r="G155" s="28"/>
      <c r="H155" s="29"/>
    </row>
    <row r="156" spans="1:8" s="2" customFormat="1" ht="22.5">
      <c r="A156" s="28"/>
      <c r="B156" s="29"/>
      <c r="C156" s="149" t="s">
        <v>186</v>
      </c>
      <c r="D156" s="149" t="s">
        <v>273</v>
      </c>
      <c r="E156" s="17" t="s">
        <v>163</v>
      </c>
      <c r="F156" s="150">
        <v>10.199999999999999</v>
      </c>
      <c r="G156" s="28"/>
      <c r="H156" s="29"/>
    </row>
    <row r="157" spans="1:8" s="2" customFormat="1" ht="22.5">
      <c r="A157" s="28"/>
      <c r="B157" s="29"/>
      <c r="C157" s="149" t="s">
        <v>190</v>
      </c>
      <c r="D157" s="149" t="s">
        <v>191</v>
      </c>
      <c r="E157" s="17" t="s">
        <v>192</v>
      </c>
      <c r="F157" s="150">
        <v>36.72</v>
      </c>
      <c r="G157" s="28"/>
      <c r="H157" s="29"/>
    </row>
    <row r="158" spans="1:8" s="2" customFormat="1" ht="16.899999999999999" customHeight="1">
      <c r="A158" s="28"/>
      <c r="B158" s="29"/>
      <c r="C158" s="145" t="s">
        <v>251</v>
      </c>
      <c r="D158" s="146" t="s">
        <v>625</v>
      </c>
      <c r="E158" s="147" t="s">
        <v>1</v>
      </c>
      <c r="F158" s="148">
        <v>55.38</v>
      </c>
      <c r="G158" s="28"/>
      <c r="H158" s="29"/>
    </row>
    <row r="159" spans="1:8" s="2" customFormat="1" ht="16.899999999999999" customHeight="1">
      <c r="A159" s="28"/>
      <c r="B159" s="29"/>
      <c r="C159" s="149" t="s">
        <v>1</v>
      </c>
      <c r="D159" s="149" t="s">
        <v>644</v>
      </c>
      <c r="E159" s="17" t="s">
        <v>1</v>
      </c>
      <c r="F159" s="150">
        <v>55.38</v>
      </c>
      <c r="G159" s="28"/>
      <c r="H159" s="29"/>
    </row>
    <row r="160" spans="1:8" s="2" customFormat="1" ht="16.899999999999999" customHeight="1">
      <c r="A160" s="28"/>
      <c r="B160" s="29"/>
      <c r="C160" s="149" t="s">
        <v>251</v>
      </c>
      <c r="D160" s="149" t="s">
        <v>169</v>
      </c>
      <c r="E160" s="17" t="s">
        <v>1</v>
      </c>
      <c r="F160" s="150">
        <v>55.38</v>
      </c>
      <c r="G160" s="28"/>
      <c r="H160" s="29"/>
    </row>
    <row r="161" spans="1:8" s="2" customFormat="1" ht="16.899999999999999" customHeight="1">
      <c r="A161" s="28"/>
      <c r="B161" s="29"/>
      <c r="C161" s="151" t="s">
        <v>1281</v>
      </c>
      <c r="D161" s="28"/>
      <c r="E161" s="28"/>
      <c r="F161" s="28"/>
      <c r="G161" s="28"/>
      <c r="H161" s="29"/>
    </row>
    <row r="162" spans="1:8" s="2" customFormat="1" ht="22.5">
      <c r="A162" s="28"/>
      <c r="B162" s="29"/>
      <c r="C162" s="149" t="s">
        <v>641</v>
      </c>
      <c r="D162" s="149" t="s">
        <v>642</v>
      </c>
      <c r="E162" s="17" t="s">
        <v>163</v>
      </c>
      <c r="F162" s="150">
        <v>55.38</v>
      </c>
      <c r="G162" s="28"/>
      <c r="H162" s="29"/>
    </row>
    <row r="163" spans="1:8" s="2" customFormat="1" ht="16.899999999999999" customHeight="1">
      <c r="A163" s="28"/>
      <c r="B163" s="29"/>
      <c r="C163" s="149" t="s">
        <v>283</v>
      </c>
      <c r="D163" s="149" t="s">
        <v>284</v>
      </c>
      <c r="E163" s="17" t="s">
        <v>163</v>
      </c>
      <c r="F163" s="150">
        <v>55.38</v>
      </c>
      <c r="G163" s="28"/>
      <c r="H163" s="29"/>
    </row>
    <row r="164" spans="1:8" s="2" customFormat="1" ht="26.45" customHeight="1">
      <c r="A164" s="28"/>
      <c r="B164" s="29"/>
      <c r="C164" s="144" t="s">
        <v>1286</v>
      </c>
      <c r="D164" s="144" t="s">
        <v>95</v>
      </c>
      <c r="E164" s="28"/>
      <c r="F164" s="28"/>
      <c r="G164" s="28"/>
      <c r="H164" s="29"/>
    </row>
    <row r="165" spans="1:8" s="2" customFormat="1" ht="16.899999999999999" customHeight="1">
      <c r="A165" s="28"/>
      <c r="B165" s="29"/>
      <c r="C165" s="145" t="s">
        <v>714</v>
      </c>
      <c r="D165" s="146" t="s">
        <v>715</v>
      </c>
      <c r="E165" s="147" t="s">
        <v>1</v>
      </c>
      <c r="F165" s="148">
        <v>2950</v>
      </c>
      <c r="G165" s="28"/>
      <c r="H165" s="29"/>
    </row>
    <row r="166" spans="1:8" s="2" customFormat="1" ht="16.899999999999999" customHeight="1">
      <c r="A166" s="28"/>
      <c r="B166" s="29"/>
      <c r="C166" s="149" t="s">
        <v>1</v>
      </c>
      <c r="D166" s="149" t="s">
        <v>743</v>
      </c>
      <c r="E166" s="17" t="s">
        <v>1</v>
      </c>
      <c r="F166" s="150">
        <v>420</v>
      </c>
      <c r="G166" s="28"/>
      <c r="H166" s="29"/>
    </row>
    <row r="167" spans="1:8" s="2" customFormat="1" ht="16.899999999999999" customHeight="1">
      <c r="A167" s="28"/>
      <c r="B167" s="29"/>
      <c r="C167" s="149" t="s">
        <v>1</v>
      </c>
      <c r="D167" s="149" t="s">
        <v>734</v>
      </c>
      <c r="E167" s="17" t="s">
        <v>1</v>
      </c>
      <c r="F167" s="150">
        <v>2530</v>
      </c>
      <c r="G167" s="28"/>
      <c r="H167" s="29"/>
    </row>
    <row r="168" spans="1:8" s="2" customFormat="1" ht="16.899999999999999" customHeight="1">
      <c r="A168" s="28"/>
      <c r="B168" s="29"/>
      <c r="C168" s="149" t="s">
        <v>714</v>
      </c>
      <c r="D168" s="149" t="s">
        <v>597</v>
      </c>
      <c r="E168" s="17" t="s">
        <v>1</v>
      </c>
      <c r="F168" s="150">
        <v>2950</v>
      </c>
      <c r="G168" s="28"/>
      <c r="H168" s="29"/>
    </row>
    <row r="169" spans="1:8" s="2" customFormat="1" ht="16.899999999999999" customHeight="1">
      <c r="A169" s="28"/>
      <c r="B169" s="29"/>
      <c r="C169" s="151" t="s">
        <v>1281</v>
      </c>
      <c r="D169" s="28"/>
      <c r="E169" s="28"/>
      <c r="F169" s="28"/>
      <c r="G169" s="28"/>
      <c r="H169" s="29"/>
    </row>
    <row r="170" spans="1:8" s="2" customFormat="1" ht="22.5">
      <c r="A170" s="28"/>
      <c r="B170" s="29"/>
      <c r="C170" s="149" t="s">
        <v>740</v>
      </c>
      <c r="D170" s="149" t="s">
        <v>741</v>
      </c>
      <c r="E170" s="17" t="s">
        <v>155</v>
      </c>
      <c r="F170" s="150">
        <v>2950</v>
      </c>
      <c r="G170" s="28"/>
      <c r="H170" s="29"/>
    </row>
    <row r="171" spans="1:8" s="2" customFormat="1" ht="16.899999999999999" customHeight="1">
      <c r="A171" s="28"/>
      <c r="B171" s="29"/>
      <c r="C171" s="149" t="s">
        <v>745</v>
      </c>
      <c r="D171" s="149" t="s">
        <v>746</v>
      </c>
      <c r="E171" s="17" t="s">
        <v>192</v>
      </c>
      <c r="F171" s="150">
        <v>885</v>
      </c>
      <c r="G171" s="28"/>
      <c r="H171" s="29"/>
    </row>
    <row r="172" spans="1:8" s="2" customFormat="1" ht="26.45" customHeight="1">
      <c r="A172" s="28"/>
      <c r="B172" s="29"/>
      <c r="C172" s="144" t="s">
        <v>1287</v>
      </c>
      <c r="D172" s="144" t="s">
        <v>98</v>
      </c>
      <c r="E172" s="28"/>
      <c r="F172" s="28"/>
      <c r="G172" s="28"/>
      <c r="H172" s="29"/>
    </row>
    <row r="173" spans="1:8" s="2" customFormat="1" ht="16.899999999999999" customHeight="1">
      <c r="A173" s="28"/>
      <c r="B173" s="29"/>
      <c r="C173" s="145" t="s">
        <v>115</v>
      </c>
      <c r="D173" s="146" t="s">
        <v>116</v>
      </c>
      <c r="E173" s="147" t="s">
        <v>1</v>
      </c>
      <c r="F173" s="148">
        <v>285</v>
      </c>
      <c r="G173" s="28"/>
      <c r="H173" s="29"/>
    </row>
    <row r="174" spans="1:8" s="2" customFormat="1" ht="16.899999999999999" customHeight="1">
      <c r="A174" s="28"/>
      <c r="B174" s="29"/>
      <c r="C174" s="149" t="s">
        <v>1</v>
      </c>
      <c r="D174" s="149" t="s">
        <v>755</v>
      </c>
      <c r="E174" s="17" t="s">
        <v>1</v>
      </c>
      <c r="F174" s="150">
        <v>285</v>
      </c>
      <c r="G174" s="28"/>
      <c r="H174" s="29"/>
    </row>
    <row r="175" spans="1:8" s="2" customFormat="1" ht="16.899999999999999" customHeight="1">
      <c r="A175" s="28"/>
      <c r="B175" s="29"/>
      <c r="C175" s="149" t="s">
        <v>115</v>
      </c>
      <c r="D175" s="149" t="s">
        <v>166</v>
      </c>
      <c r="E175" s="17" t="s">
        <v>1</v>
      </c>
      <c r="F175" s="150">
        <v>285</v>
      </c>
      <c r="G175" s="28"/>
      <c r="H175" s="29"/>
    </row>
    <row r="176" spans="1:8" s="2" customFormat="1" ht="16.899999999999999" customHeight="1">
      <c r="A176" s="28"/>
      <c r="B176" s="29"/>
      <c r="C176" s="151" t="s">
        <v>1281</v>
      </c>
      <c r="D176" s="28"/>
      <c r="E176" s="28"/>
      <c r="F176" s="28"/>
      <c r="G176" s="28"/>
      <c r="H176" s="29"/>
    </row>
    <row r="177" spans="1:8" s="2" customFormat="1" ht="16.899999999999999" customHeight="1">
      <c r="A177" s="28"/>
      <c r="B177" s="29"/>
      <c r="C177" s="149" t="s">
        <v>161</v>
      </c>
      <c r="D177" s="149" t="s">
        <v>162</v>
      </c>
      <c r="E177" s="17" t="s">
        <v>163</v>
      </c>
      <c r="F177" s="150">
        <v>142.5</v>
      </c>
      <c r="G177" s="28"/>
      <c r="H177" s="29"/>
    </row>
    <row r="178" spans="1:8" s="2" customFormat="1" ht="16.899999999999999" customHeight="1">
      <c r="A178" s="28"/>
      <c r="B178" s="29"/>
      <c r="C178" s="149" t="s">
        <v>170</v>
      </c>
      <c r="D178" s="149" t="s">
        <v>171</v>
      </c>
      <c r="E178" s="17" t="s">
        <v>163</v>
      </c>
      <c r="F178" s="150">
        <v>142.5</v>
      </c>
      <c r="G178" s="28"/>
      <c r="H178" s="29"/>
    </row>
    <row r="179" spans="1:8" s="2" customFormat="1" ht="22.5">
      <c r="A179" s="28"/>
      <c r="B179" s="29"/>
      <c r="C179" s="149" t="s">
        <v>173</v>
      </c>
      <c r="D179" s="149" t="s">
        <v>174</v>
      </c>
      <c r="E179" s="17" t="s">
        <v>163</v>
      </c>
      <c r="F179" s="150">
        <v>142.5</v>
      </c>
      <c r="G179" s="28"/>
      <c r="H179" s="29"/>
    </row>
    <row r="180" spans="1:8" s="2" customFormat="1" ht="22.5">
      <c r="A180" s="28"/>
      <c r="B180" s="29"/>
      <c r="C180" s="149" t="s">
        <v>177</v>
      </c>
      <c r="D180" s="149" t="s">
        <v>178</v>
      </c>
      <c r="E180" s="17" t="s">
        <v>163</v>
      </c>
      <c r="F180" s="150">
        <v>2850</v>
      </c>
      <c r="G180" s="28"/>
      <c r="H180" s="29"/>
    </row>
    <row r="181" spans="1:8" s="2" customFormat="1" ht="22.5">
      <c r="A181" s="28"/>
      <c r="B181" s="29"/>
      <c r="C181" s="149" t="s">
        <v>182</v>
      </c>
      <c r="D181" s="149" t="s">
        <v>183</v>
      </c>
      <c r="E181" s="17" t="s">
        <v>163</v>
      </c>
      <c r="F181" s="150">
        <v>142.5</v>
      </c>
      <c r="G181" s="28"/>
      <c r="H181" s="29"/>
    </row>
    <row r="182" spans="1:8" s="2" customFormat="1" ht="22.5">
      <c r="A182" s="28"/>
      <c r="B182" s="29"/>
      <c r="C182" s="149" t="s">
        <v>186</v>
      </c>
      <c r="D182" s="149" t="s">
        <v>187</v>
      </c>
      <c r="E182" s="17" t="s">
        <v>163</v>
      </c>
      <c r="F182" s="150">
        <v>2850</v>
      </c>
      <c r="G182" s="28"/>
      <c r="H182" s="29"/>
    </row>
    <row r="183" spans="1:8" s="2" customFormat="1" ht="22.5">
      <c r="A183" s="28"/>
      <c r="B183" s="29"/>
      <c r="C183" s="149" t="s">
        <v>190</v>
      </c>
      <c r="D183" s="149" t="s">
        <v>191</v>
      </c>
      <c r="E183" s="17" t="s">
        <v>192</v>
      </c>
      <c r="F183" s="150">
        <v>513</v>
      </c>
      <c r="G183" s="28"/>
      <c r="H183" s="29"/>
    </row>
    <row r="184" spans="1:8" s="2" customFormat="1" ht="16.899999999999999" customHeight="1">
      <c r="A184" s="28"/>
      <c r="B184" s="29"/>
      <c r="C184" s="145" t="s">
        <v>118</v>
      </c>
      <c r="D184" s="146" t="s">
        <v>119</v>
      </c>
      <c r="E184" s="147" t="s">
        <v>1</v>
      </c>
      <c r="F184" s="148">
        <v>0</v>
      </c>
      <c r="G184" s="28"/>
      <c r="H184" s="29"/>
    </row>
    <row r="185" spans="1:8" s="2" customFormat="1" ht="16.899999999999999" customHeight="1">
      <c r="A185" s="28"/>
      <c r="B185" s="29"/>
      <c r="C185" s="149" t="s">
        <v>1</v>
      </c>
      <c r="D185" s="149" t="s">
        <v>75</v>
      </c>
      <c r="E185" s="17" t="s">
        <v>1</v>
      </c>
      <c r="F185" s="150">
        <v>0</v>
      </c>
      <c r="G185" s="28"/>
      <c r="H185" s="29"/>
    </row>
    <row r="186" spans="1:8" s="2" customFormat="1" ht="16.899999999999999" customHeight="1">
      <c r="A186" s="28"/>
      <c r="B186" s="29"/>
      <c r="C186" s="149" t="s">
        <v>118</v>
      </c>
      <c r="D186" s="149" t="s">
        <v>200</v>
      </c>
      <c r="E186" s="17" t="s">
        <v>1</v>
      </c>
      <c r="F186" s="150">
        <v>0</v>
      </c>
      <c r="G186" s="28"/>
      <c r="H186" s="29"/>
    </row>
    <row r="187" spans="1:8" s="2" customFormat="1" ht="26.45" customHeight="1">
      <c r="A187" s="28"/>
      <c r="B187" s="29"/>
      <c r="C187" s="144" t="s">
        <v>1288</v>
      </c>
      <c r="D187" s="144" t="s">
        <v>104</v>
      </c>
      <c r="E187" s="28"/>
      <c r="F187" s="28"/>
      <c r="G187" s="28"/>
      <c r="H187" s="29"/>
    </row>
    <row r="188" spans="1:8" s="2" customFormat="1" ht="16.899999999999999" customHeight="1">
      <c r="A188" s="28"/>
      <c r="B188" s="29"/>
      <c r="C188" s="145" t="s">
        <v>245</v>
      </c>
      <c r="D188" s="146" t="s">
        <v>853</v>
      </c>
      <c r="E188" s="147" t="s">
        <v>1</v>
      </c>
      <c r="F188" s="148">
        <v>78.706999999999994</v>
      </c>
      <c r="G188" s="28"/>
      <c r="H188" s="29"/>
    </row>
    <row r="189" spans="1:8" s="2" customFormat="1" ht="16.899999999999999" customHeight="1">
      <c r="A189" s="28"/>
      <c r="B189" s="29"/>
      <c r="C189" s="149" t="s">
        <v>1</v>
      </c>
      <c r="D189" s="149" t="s">
        <v>868</v>
      </c>
      <c r="E189" s="17" t="s">
        <v>1</v>
      </c>
      <c r="F189" s="150">
        <v>78.706999999999994</v>
      </c>
      <c r="G189" s="28"/>
      <c r="H189" s="29"/>
    </row>
    <row r="190" spans="1:8" s="2" customFormat="1" ht="16.899999999999999" customHeight="1">
      <c r="A190" s="28"/>
      <c r="B190" s="29"/>
      <c r="C190" s="149" t="s">
        <v>245</v>
      </c>
      <c r="D190" s="149" t="s">
        <v>169</v>
      </c>
      <c r="E190" s="17" t="s">
        <v>1</v>
      </c>
      <c r="F190" s="150">
        <v>78.706999999999994</v>
      </c>
      <c r="G190" s="28"/>
      <c r="H190" s="29"/>
    </row>
    <row r="191" spans="1:8" s="2" customFormat="1" ht="16.899999999999999" customHeight="1">
      <c r="A191" s="28"/>
      <c r="B191" s="29"/>
      <c r="C191" s="151" t="s">
        <v>1281</v>
      </c>
      <c r="D191" s="28"/>
      <c r="E191" s="28"/>
      <c r="F191" s="28"/>
      <c r="G191" s="28"/>
      <c r="H191" s="29"/>
    </row>
    <row r="192" spans="1:8" s="2" customFormat="1" ht="22.5">
      <c r="A192" s="28"/>
      <c r="B192" s="29"/>
      <c r="C192" s="149" t="s">
        <v>865</v>
      </c>
      <c r="D192" s="149" t="s">
        <v>866</v>
      </c>
      <c r="E192" s="17" t="s">
        <v>163</v>
      </c>
      <c r="F192" s="150">
        <v>39.353999999999999</v>
      </c>
      <c r="G192" s="28"/>
      <c r="H192" s="29"/>
    </row>
    <row r="193" spans="1:8" s="2" customFormat="1" ht="22.5">
      <c r="A193" s="28"/>
      <c r="B193" s="29"/>
      <c r="C193" s="149" t="s">
        <v>869</v>
      </c>
      <c r="D193" s="149" t="s">
        <v>870</v>
      </c>
      <c r="E193" s="17" t="s">
        <v>163</v>
      </c>
      <c r="F193" s="150">
        <v>39.353999999999999</v>
      </c>
      <c r="G193" s="28"/>
      <c r="H193" s="29"/>
    </row>
    <row r="194" spans="1:8" s="2" customFormat="1" ht="22.5">
      <c r="A194" s="28"/>
      <c r="B194" s="29"/>
      <c r="C194" s="149" t="s">
        <v>173</v>
      </c>
      <c r="D194" s="149" t="s">
        <v>266</v>
      </c>
      <c r="E194" s="17" t="s">
        <v>163</v>
      </c>
      <c r="F194" s="150">
        <v>11.352</v>
      </c>
      <c r="G194" s="28"/>
      <c r="H194" s="29"/>
    </row>
    <row r="195" spans="1:8" s="2" customFormat="1" ht="22.5">
      <c r="A195" s="28"/>
      <c r="B195" s="29"/>
      <c r="C195" s="149" t="s">
        <v>177</v>
      </c>
      <c r="D195" s="149" t="s">
        <v>268</v>
      </c>
      <c r="E195" s="17" t="s">
        <v>163</v>
      </c>
      <c r="F195" s="150">
        <v>227.04</v>
      </c>
      <c r="G195" s="28"/>
      <c r="H195" s="29"/>
    </row>
    <row r="196" spans="1:8" s="2" customFormat="1" ht="22.5">
      <c r="A196" s="28"/>
      <c r="B196" s="29"/>
      <c r="C196" s="149" t="s">
        <v>182</v>
      </c>
      <c r="D196" s="149" t="s">
        <v>271</v>
      </c>
      <c r="E196" s="17" t="s">
        <v>163</v>
      </c>
      <c r="F196" s="150">
        <v>11.352</v>
      </c>
      <c r="G196" s="28"/>
      <c r="H196" s="29"/>
    </row>
    <row r="197" spans="1:8" s="2" customFormat="1" ht="22.5">
      <c r="A197" s="28"/>
      <c r="B197" s="29"/>
      <c r="C197" s="149" t="s">
        <v>186</v>
      </c>
      <c r="D197" s="149" t="s">
        <v>273</v>
      </c>
      <c r="E197" s="17" t="s">
        <v>163</v>
      </c>
      <c r="F197" s="150">
        <v>227.04</v>
      </c>
      <c r="G197" s="28"/>
      <c r="H197" s="29"/>
    </row>
    <row r="198" spans="1:8" s="2" customFormat="1" ht="16.899999999999999" customHeight="1">
      <c r="A198" s="28"/>
      <c r="B198" s="29"/>
      <c r="C198" s="149" t="s">
        <v>283</v>
      </c>
      <c r="D198" s="149" t="s">
        <v>284</v>
      </c>
      <c r="E198" s="17" t="s">
        <v>163</v>
      </c>
      <c r="F198" s="150">
        <v>56.003</v>
      </c>
      <c r="G198" s="28"/>
      <c r="H198" s="29"/>
    </row>
    <row r="199" spans="1:8" s="2" customFormat="1" ht="16.899999999999999" customHeight="1">
      <c r="A199" s="28"/>
      <c r="B199" s="29"/>
      <c r="C199" s="145" t="s">
        <v>304</v>
      </c>
      <c r="D199" s="146" t="s">
        <v>855</v>
      </c>
      <c r="E199" s="147" t="s">
        <v>1</v>
      </c>
      <c r="F199" s="148">
        <v>3.7839999999999998</v>
      </c>
      <c r="G199" s="28"/>
      <c r="H199" s="29"/>
    </row>
    <row r="200" spans="1:8" s="2" customFormat="1" ht="16.899999999999999" customHeight="1">
      <c r="A200" s="28"/>
      <c r="B200" s="29"/>
      <c r="C200" s="149" t="s">
        <v>1</v>
      </c>
      <c r="D200" s="149" t="s">
        <v>904</v>
      </c>
      <c r="E200" s="17" t="s">
        <v>1</v>
      </c>
      <c r="F200" s="150">
        <v>3.7839999999999998</v>
      </c>
      <c r="G200" s="28"/>
      <c r="H200" s="29"/>
    </row>
    <row r="201" spans="1:8" s="2" customFormat="1" ht="16.899999999999999" customHeight="1">
      <c r="A201" s="28"/>
      <c r="B201" s="29"/>
      <c r="C201" s="149" t="s">
        <v>304</v>
      </c>
      <c r="D201" s="149" t="s">
        <v>169</v>
      </c>
      <c r="E201" s="17" t="s">
        <v>1</v>
      </c>
      <c r="F201" s="150">
        <v>3.7839999999999998</v>
      </c>
      <c r="G201" s="28"/>
      <c r="H201" s="29"/>
    </row>
    <row r="202" spans="1:8" s="2" customFormat="1" ht="16.899999999999999" customHeight="1">
      <c r="A202" s="28"/>
      <c r="B202" s="29"/>
      <c r="C202" s="151" t="s">
        <v>1281</v>
      </c>
      <c r="D202" s="28"/>
      <c r="E202" s="28"/>
      <c r="F202" s="28"/>
      <c r="G202" s="28"/>
      <c r="H202" s="29"/>
    </row>
    <row r="203" spans="1:8" s="2" customFormat="1" ht="16.899999999999999" customHeight="1">
      <c r="A203" s="28"/>
      <c r="B203" s="29"/>
      <c r="C203" s="149" t="s">
        <v>901</v>
      </c>
      <c r="D203" s="149" t="s">
        <v>902</v>
      </c>
      <c r="E203" s="17" t="s">
        <v>163</v>
      </c>
      <c r="F203" s="150">
        <v>3.7839999999999998</v>
      </c>
      <c r="G203" s="28"/>
      <c r="H203" s="29"/>
    </row>
    <row r="204" spans="1:8" s="2" customFormat="1" ht="16.899999999999999" customHeight="1">
      <c r="A204" s="28"/>
      <c r="B204" s="29"/>
      <c r="C204" s="149" t="s">
        <v>283</v>
      </c>
      <c r="D204" s="149" t="s">
        <v>284</v>
      </c>
      <c r="E204" s="17" t="s">
        <v>163</v>
      </c>
      <c r="F204" s="150">
        <v>56.003</v>
      </c>
      <c r="G204" s="28"/>
      <c r="H204" s="29"/>
    </row>
    <row r="205" spans="1:8" s="2" customFormat="1" ht="16.899999999999999" customHeight="1">
      <c r="A205" s="28"/>
      <c r="B205" s="29"/>
      <c r="C205" s="145" t="s">
        <v>251</v>
      </c>
      <c r="D205" s="146" t="s">
        <v>857</v>
      </c>
      <c r="E205" s="147" t="s">
        <v>1</v>
      </c>
      <c r="F205" s="148">
        <v>18.920000000000002</v>
      </c>
      <c r="G205" s="28"/>
      <c r="H205" s="29"/>
    </row>
    <row r="206" spans="1:8" s="2" customFormat="1" ht="16.899999999999999" customHeight="1">
      <c r="A206" s="28"/>
      <c r="B206" s="29"/>
      <c r="C206" s="149" t="s">
        <v>1</v>
      </c>
      <c r="D206" s="149" t="s">
        <v>895</v>
      </c>
      <c r="E206" s="17" t="s">
        <v>1</v>
      </c>
      <c r="F206" s="150">
        <v>18.920000000000002</v>
      </c>
      <c r="G206" s="28"/>
      <c r="H206" s="29"/>
    </row>
    <row r="207" spans="1:8" s="2" customFormat="1" ht="16.899999999999999" customHeight="1">
      <c r="A207" s="28"/>
      <c r="B207" s="29"/>
      <c r="C207" s="149" t="s">
        <v>251</v>
      </c>
      <c r="D207" s="149" t="s">
        <v>169</v>
      </c>
      <c r="E207" s="17" t="s">
        <v>1</v>
      </c>
      <c r="F207" s="150">
        <v>18.920000000000002</v>
      </c>
      <c r="G207" s="28"/>
      <c r="H207" s="29"/>
    </row>
    <row r="208" spans="1:8" s="2" customFormat="1" ht="16.899999999999999" customHeight="1">
      <c r="A208" s="28"/>
      <c r="B208" s="29"/>
      <c r="C208" s="151" t="s">
        <v>1281</v>
      </c>
      <c r="D208" s="28"/>
      <c r="E208" s="28"/>
      <c r="F208" s="28"/>
      <c r="G208" s="28"/>
      <c r="H208" s="29"/>
    </row>
    <row r="209" spans="1:8" s="2" customFormat="1" ht="16.899999999999999" customHeight="1">
      <c r="A209" s="28"/>
      <c r="B209" s="29"/>
      <c r="C209" s="149" t="s">
        <v>892</v>
      </c>
      <c r="D209" s="149" t="s">
        <v>893</v>
      </c>
      <c r="E209" s="17" t="s">
        <v>163</v>
      </c>
      <c r="F209" s="150">
        <v>18.920000000000002</v>
      </c>
      <c r="G209" s="28"/>
      <c r="H209" s="29"/>
    </row>
    <row r="210" spans="1:8" s="2" customFormat="1" ht="16.899999999999999" customHeight="1">
      <c r="A210" s="28"/>
      <c r="B210" s="29"/>
      <c r="C210" s="149" t="s">
        <v>283</v>
      </c>
      <c r="D210" s="149" t="s">
        <v>284</v>
      </c>
      <c r="E210" s="17" t="s">
        <v>163</v>
      </c>
      <c r="F210" s="150">
        <v>56.003</v>
      </c>
      <c r="G210" s="28"/>
      <c r="H210" s="29"/>
    </row>
    <row r="211" spans="1:8" s="2" customFormat="1" ht="16.899999999999999" customHeight="1">
      <c r="A211" s="28"/>
      <c r="B211" s="29"/>
      <c r="C211" s="149" t="s">
        <v>896</v>
      </c>
      <c r="D211" s="149" t="s">
        <v>897</v>
      </c>
      <c r="E211" s="17" t="s">
        <v>192</v>
      </c>
      <c r="F211" s="150">
        <v>35.948</v>
      </c>
      <c r="G211" s="28"/>
      <c r="H211" s="29"/>
    </row>
    <row r="212" spans="1:8" s="2" customFormat="1" ht="16.899999999999999" customHeight="1">
      <c r="A212" s="28"/>
      <c r="B212" s="29"/>
      <c r="C212" s="145" t="s">
        <v>859</v>
      </c>
      <c r="D212" s="146" t="s">
        <v>860</v>
      </c>
      <c r="E212" s="147" t="s">
        <v>1</v>
      </c>
      <c r="F212" s="148">
        <v>56.003</v>
      </c>
      <c r="G212" s="28"/>
      <c r="H212" s="29"/>
    </row>
    <row r="213" spans="1:8" s="2" customFormat="1" ht="16.899999999999999" customHeight="1">
      <c r="A213" s="28"/>
      <c r="B213" s="29"/>
      <c r="C213" s="149" t="s">
        <v>1</v>
      </c>
      <c r="D213" s="149" t="s">
        <v>245</v>
      </c>
      <c r="E213" s="17" t="s">
        <v>1</v>
      </c>
      <c r="F213" s="150">
        <v>78.706999999999994</v>
      </c>
      <c r="G213" s="28"/>
      <c r="H213" s="29"/>
    </row>
    <row r="214" spans="1:8" s="2" customFormat="1" ht="16.899999999999999" customHeight="1">
      <c r="A214" s="28"/>
      <c r="B214" s="29"/>
      <c r="C214" s="149" t="s">
        <v>1</v>
      </c>
      <c r="D214" s="149" t="s">
        <v>890</v>
      </c>
      <c r="E214" s="17" t="s">
        <v>1</v>
      </c>
      <c r="F214" s="150">
        <v>-3.7839999999999998</v>
      </c>
      <c r="G214" s="28"/>
      <c r="H214" s="29"/>
    </row>
    <row r="215" spans="1:8" s="2" customFormat="1" ht="16.899999999999999" customHeight="1">
      <c r="A215" s="28"/>
      <c r="B215" s="29"/>
      <c r="C215" s="149" t="s">
        <v>1</v>
      </c>
      <c r="D215" s="149" t="s">
        <v>891</v>
      </c>
      <c r="E215" s="17" t="s">
        <v>1</v>
      </c>
      <c r="F215" s="150">
        <v>-18.920000000000002</v>
      </c>
      <c r="G215" s="28"/>
      <c r="H215" s="29"/>
    </row>
    <row r="216" spans="1:8" s="2" customFormat="1" ht="16.899999999999999" customHeight="1">
      <c r="A216" s="28"/>
      <c r="B216" s="29"/>
      <c r="C216" s="149" t="s">
        <v>859</v>
      </c>
      <c r="D216" s="149" t="s">
        <v>169</v>
      </c>
      <c r="E216" s="17" t="s">
        <v>1</v>
      </c>
      <c r="F216" s="150">
        <v>56.003</v>
      </c>
      <c r="G216" s="28"/>
      <c r="H216" s="29"/>
    </row>
    <row r="217" spans="1:8" s="2" customFormat="1" ht="16.899999999999999" customHeight="1">
      <c r="A217" s="28"/>
      <c r="B217" s="29"/>
      <c r="C217" s="151" t="s">
        <v>1281</v>
      </c>
      <c r="D217" s="28"/>
      <c r="E217" s="28"/>
      <c r="F217" s="28"/>
      <c r="G217" s="28"/>
      <c r="H217" s="29"/>
    </row>
    <row r="218" spans="1:8" s="2" customFormat="1" ht="16.899999999999999" customHeight="1">
      <c r="A218" s="28"/>
      <c r="B218" s="29"/>
      <c r="C218" s="149" t="s">
        <v>283</v>
      </c>
      <c r="D218" s="149" t="s">
        <v>284</v>
      </c>
      <c r="E218" s="17" t="s">
        <v>163</v>
      </c>
      <c r="F218" s="150">
        <v>56.003</v>
      </c>
      <c r="G218" s="28"/>
      <c r="H218" s="29"/>
    </row>
    <row r="219" spans="1:8" s="2" customFormat="1" ht="22.5">
      <c r="A219" s="28"/>
      <c r="B219" s="29"/>
      <c r="C219" s="149" t="s">
        <v>173</v>
      </c>
      <c r="D219" s="149" t="s">
        <v>266</v>
      </c>
      <c r="E219" s="17" t="s">
        <v>163</v>
      </c>
      <c r="F219" s="150">
        <v>11.352</v>
      </c>
      <c r="G219" s="28"/>
      <c r="H219" s="29"/>
    </row>
    <row r="220" spans="1:8" s="2" customFormat="1" ht="22.5">
      <c r="A220" s="28"/>
      <c r="B220" s="29"/>
      <c r="C220" s="149" t="s">
        <v>177</v>
      </c>
      <c r="D220" s="149" t="s">
        <v>268</v>
      </c>
      <c r="E220" s="17" t="s">
        <v>163</v>
      </c>
      <c r="F220" s="150">
        <v>227.04</v>
      </c>
      <c r="G220" s="28"/>
      <c r="H220" s="29"/>
    </row>
    <row r="221" spans="1:8" s="2" customFormat="1" ht="22.5">
      <c r="A221" s="28"/>
      <c r="B221" s="29"/>
      <c r="C221" s="149" t="s">
        <v>182</v>
      </c>
      <c r="D221" s="149" t="s">
        <v>271</v>
      </c>
      <c r="E221" s="17" t="s">
        <v>163</v>
      </c>
      <c r="F221" s="150">
        <v>11.352</v>
      </c>
      <c r="G221" s="28"/>
      <c r="H221" s="29"/>
    </row>
    <row r="222" spans="1:8" s="2" customFormat="1" ht="22.5">
      <c r="A222" s="28"/>
      <c r="B222" s="29"/>
      <c r="C222" s="149" t="s">
        <v>186</v>
      </c>
      <c r="D222" s="149" t="s">
        <v>273</v>
      </c>
      <c r="E222" s="17" t="s">
        <v>163</v>
      </c>
      <c r="F222" s="150">
        <v>227.04</v>
      </c>
      <c r="G222" s="28"/>
      <c r="H222" s="29"/>
    </row>
    <row r="223" spans="1:8" s="2" customFormat="1" ht="7.35" customHeight="1">
      <c r="A223" s="28"/>
      <c r="B223" s="42"/>
      <c r="C223" s="43"/>
      <c r="D223" s="43"/>
      <c r="E223" s="43"/>
      <c r="F223" s="43"/>
      <c r="G223" s="43"/>
      <c r="H223" s="29"/>
    </row>
    <row r="224" spans="1:8" s="2" customFormat="1">
      <c r="A224" s="28"/>
      <c r="B224" s="28"/>
      <c r="C224" s="28"/>
      <c r="D224" s="28"/>
      <c r="E224" s="28"/>
      <c r="F224" s="28"/>
      <c r="G224" s="28"/>
      <c r="H224" s="28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9"/>
  <sheetViews>
    <sheetView showGridLines="0" topLeftCell="A104" workbookViewId="0">
      <selection activeCell="I125" sqref="I125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83</v>
      </c>
      <c r="AZ2" s="88" t="s">
        <v>115</v>
      </c>
      <c r="BA2" s="88" t="s">
        <v>116</v>
      </c>
      <c r="BB2" s="88" t="s">
        <v>1</v>
      </c>
      <c r="BC2" s="88" t="s">
        <v>117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  <c r="AZ3" s="88" t="s">
        <v>118</v>
      </c>
      <c r="BA3" s="88" t="s">
        <v>119</v>
      </c>
      <c r="BB3" s="88" t="s">
        <v>1</v>
      </c>
      <c r="BC3" s="88" t="s">
        <v>120</v>
      </c>
      <c r="BD3" s="88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2" customFormat="1" ht="30" customHeight="1">
      <c r="A9" s="28"/>
      <c r="B9" s="176"/>
      <c r="C9" s="177"/>
      <c r="D9" s="177"/>
      <c r="E9" s="313" t="s">
        <v>123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ROUND(J122,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ROUND((SUM(BE122:BE168)),  0)</f>
        <v>0</v>
      </c>
      <c r="G33" s="177"/>
      <c r="H33" s="177"/>
      <c r="I33" s="188">
        <v>0.21</v>
      </c>
      <c r="J33" s="187">
        <f>ROUND(((SUM(BE122:BE168))*I33),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ROUND((SUM(BF122:BF168)),  0)</f>
        <v>0</v>
      </c>
      <c r="G34" s="177"/>
      <c r="H34" s="177"/>
      <c r="I34" s="188">
        <v>0.15</v>
      </c>
      <c r="J34" s="187">
        <f>ROUND(((SUM(BF122:BF168))*I34),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ROUND((SUM(BG122:BG168)),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ROUND((SUM(BH122:BH168)),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ROUND((SUM(BI122:BI168)),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10b - SO 10b - obslužná komunikace - změna B, 3. 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J122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J123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J124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131</v>
      </c>
      <c r="E99" s="221"/>
      <c r="F99" s="221"/>
      <c r="G99" s="221"/>
      <c r="H99" s="221"/>
      <c r="I99" s="221"/>
      <c r="J99" s="222">
        <f>J150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132</v>
      </c>
      <c r="E100" s="221"/>
      <c r="F100" s="221"/>
      <c r="G100" s="221"/>
      <c r="H100" s="221"/>
      <c r="I100" s="221"/>
      <c r="J100" s="222">
        <f>J157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133</v>
      </c>
      <c r="E101" s="221"/>
      <c r="F101" s="221"/>
      <c r="G101" s="221"/>
      <c r="H101" s="221"/>
      <c r="I101" s="221"/>
      <c r="J101" s="222">
        <f>J162</f>
        <v>0</v>
      </c>
      <c r="K101" s="219"/>
      <c r="L101" s="93"/>
    </row>
    <row r="102" spans="1:31" s="10" customFormat="1" ht="19.899999999999999" customHeight="1">
      <c r="B102" s="218"/>
      <c r="C102" s="219"/>
      <c r="D102" s="220" t="s">
        <v>134</v>
      </c>
      <c r="E102" s="221"/>
      <c r="F102" s="221"/>
      <c r="G102" s="221"/>
      <c r="H102" s="221"/>
      <c r="I102" s="221"/>
      <c r="J102" s="222">
        <f>J167</f>
        <v>0</v>
      </c>
      <c r="K102" s="219"/>
      <c r="L102" s="93"/>
    </row>
    <row r="103" spans="1:31" s="2" customFormat="1" ht="21.75" customHeight="1">
      <c r="A103" s="28"/>
      <c r="B103" s="176"/>
      <c r="C103" s="177"/>
      <c r="D103" s="177"/>
      <c r="E103" s="177"/>
      <c r="F103" s="177"/>
      <c r="G103" s="177"/>
      <c r="H103" s="177"/>
      <c r="I103" s="177"/>
      <c r="J103" s="177"/>
      <c r="K103" s="177"/>
      <c r="L103" s="37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05"/>
      <c r="C104" s="206"/>
      <c r="D104" s="206"/>
      <c r="E104" s="206"/>
      <c r="F104" s="206"/>
      <c r="G104" s="206"/>
      <c r="H104" s="206"/>
      <c r="I104" s="206"/>
      <c r="J104" s="206"/>
      <c r="K104" s="206"/>
      <c r="L104" s="37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31">
      <c r="B106" s="87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31">
      <c r="B107" s="87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31" s="2" customFormat="1" ht="6.95" customHeight="1">
      <c r="A108" s="28"/>
      <c r="B108" s="207"/>
      <c r="C108" s="208"/>
      <c r="D108" s="208"/>
      <c r="E108" s="208"/>
      <c r="F108" s="208"/>
      <c r="G108" s="208"/>
      <c r="H108" s="208"/>
      <c r="I108" s="208"/>
      <c r="J108" s="208"/>
      <c r="K108" s="208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176"/>
      <c r="C109" s="174" t="s">
        <v>135</v>
      </c>
      <c r="D109" s="177"/>
      <c r="E109" s="177"/>
      <c r="F109" s="177"/>
      <c r="G109" s="177"/>
      <c r="H109" s="177"/>
      <c r="I109" s="177"/>
      <c r="J109" s="177"/>
      <c r="K109" s="177"/>
      <c r="L109" s="37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176"/>
      <c r="C110" s="177"/>
      <c r="D110" s="177"/>
      <c r="E110" s="177"/>
      <c r="F110" s="177"/>
      <c r="G110" s="177"/>
      <c r="H110" s="177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176"/>
      <c r="C111" s="175" t="s">
        <v>15</v>
      </c>
      <c r="D111" s="177"/>
      <c r="E111" s="177"/>
      <c r="F111" s="177"/>
      <c r="G111" s="177"/>
      <c r="H111" s="177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6.25" customHeight="1">
      <c r="A112" s="28"/>
      <c r="B112" s="176"/>
      <c r="C112" s="177"/>
      <c r="D112" s="177"/>
      <c r="E112" s="315" t="str">
        <f>E7</f>
        <v>Expozice JZ Afrika, ZOO Dvůr Králové a.s. - Změna B, 3.etapa, 4.část</v>
      </c>
      <c r="F112" s="316"/>
      <c r="G112" s="316"/>
      <c r="H112" s="316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176"/>
      <c r="C113" s="175" t="s">
        <v>122</v>
      </c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30" customHeight="1">
      <c r="A114" s="28"/>
      <c r="B114" s="176"/>
      <c r="C114" s="177"/>
      <c r="D114" s="177"/>
      <c r="E114" s="313" t="str">
        <f>E9</f>
        <v>10b - SO 10b - obslužná komunikace - změna B, 3. etapa, 4.část</v>
      </c>
      <c r="F114" s="314"/>
      <c r="G114" s="314"/>
      <c r="H114" s="314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176"/>
      <c r="C115" s="177"/>
      <c r="D115" s="177"/>
      <c r="E115" s="177"/>
      <c r="F115" s="177"/>
      <c r="G115" s="177"/>
      <c r="H115" s="177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176"/>
      <c r="C116" s="175" t="s">
        <v>19</v>
      </c>
      <c r="D116" s="177"/>
      <c r="E116" s="177"/>
      <c r="F116" s="178" t="str">
        <f>F12</f>
        <v>Dvůr Králové nad Labem</v>
      </c>
      <c r="G116" s="177"/>
      <c r="H116" s="177"/>
      <c r="I116" s="175" t="s">
        <v>21</v>
      </c>
      <c r="J116" s="179" t="str">
        <f>IF(J12="","",J12)</f>
        <v>15. 8. 2022</v>
      </c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176"/>
      <c r="C117" s="177"/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40.15" customHeight="1">
      <c r="A118" s="28"/>
      <c r="B118" s="176"/>
      <c r="C118" s="175" t="s">
        <v>23</v>
      </c>
      <c r="D118" s="177"/>
      <c r="E118" s="177"/>
      <c r="F118" s="178" t="str">
        <f>E15</f>
        <v>ZOO Dvůr Králové a.s., Štefánikova 1029, D.K.n.L.</v>
      </c>
      <c r="G118" s="177"/>
      <c r="H118" s="177"/>
      <c r="I118" s="175" t="s">
        <v>29</v>
      </c>
      <c r="J118" s="209" t="str">
        <f>E21</f>
        <v>Projektis spol. s r.o., Legionářská 562, D.K.n.L.</v>
      </c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176"/>
      <c r="C119" s="175" t="s">
        <v>27</v>
      </c>
      <c r="D119" s="177"/>
      <c r="E119" s="177"/>
      <c r="F119" s="178" t="str">
        <f>IF(E18="","",E18)</f>
        <v xml:space="preserve"> </v>
      </c>
      <c r="G119" s="177"/>
      <c r="H119" s="177"/>
      <c r="I119" s="175" t="s">
        <v>32</v>
      </c>
      <c r="J119" s="209" t="str">
        <f>E24</f>
        <v>ing. V. Švehla</v>
      </c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176"/>
      <c r="C120" s="177"/>
      <c r="D120" s="177"/>
      <c r="E120" s="177"/>
      <c r="F120" s="177"/>
      <c r="G120" s="177"/>
      <c r="H120" s="177"/>
      <c r="I120" s="177"/>
      <c r="J120" s="177"/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94"/>
      <c r="B121" s="223"/>
      <c r="C121" s="224" t="s">
        <v>136</v>
      </c>
      <c r="D121" s="225" t="s">
        <v>60</v>
      </c>
      <c r="E121" s="225" t="s">
        <v>56</v>
      </c>
      <c r="F121" s="225" t="s">
        <v>57</v>
      </c>
      <c r="G121" s="225" t="s">
        <v>137</v>
      </c>
      <c r="H121" s="225" t="s">
        <v>138</v>
      </c>
      <c r="I121" s="225" t="s">
        <v>139</v>
      </c>
      <c r="J121" s="225" t="s">
        <v>126</v>
      </c>
      <c r="K121" s="226" t="s">
        <v>140</v>
      </c>
      <c r="L121" s="99"/>
      <c r="M121" s="57" t="s">
        <v>1</v>
      </c>
      <c r="N121" s="58" t="s">
        <v>39</v>
      </c>
      <c r="O121" s="58" t="s">
        <v>141</v>
      </c>
      <c r="P121" s="58" t="s">
        <v>142</v>
      </c>
      <c r="Q121" s="58" t="s">
        <v>143</v>
      </c>
      <c r="R121" s="58" t="s">
        <v>144</v>
      </c>
      <c r="S121" s="58" t="s">
        <v>145</v>
      </c>
      <c r="T121" s="59" t="s">
        <v>146</v>
      </c>
      <c r="U121" s="94"/>
      <c r="V121" s="94"/>
      <c r="W121" s="94"/>
      <c r="X121" s="168"/>
      <c r="Y121" s="94"/>
      <c r="Z121" s="94"/>
      <c r="AA121" s="94"/>
      <c r="AB121" s="94"/>
      <c r="AC121" s="94"/>
      <c r="AD121" s="94"/>
      <c r="AE121" s="94"/>
    </row>
    <row r="122" spans="1:65" s="2" customFormat="1" ht="22.9" customHeight="1">
      <c r="A122" s="28"/>
      <c r="B122" s="176"/>
      <c r="C122" s="227" t="s">
        <v>147</v>
      </c>
      <c r="D122" s="177"/>
      <c r="E122" s="177"/>
      <c r="F122" s="177"/>
      <c r="G122" s="177"/>
      <c r="H122" s="177"/>
      <c r="I122" s="177"/>
      <c r="J122" s="228">
        <f>BK122</f>
        <v>0</v>
      </c>
      <c r="K122" s="177"/>
      <c r="L122" s="29"/>
      <c r="M122" s="60"/>
      <c r="N122" s="51"/>
      <c r="O122" s="61"/>
      <c r="P122" s="100">
        <f>P123</f>
        <v>214.74029200000001</v>
      </c>
      <c r="Q122" s="61"/>
      <c r="R122" s="100">
        <f>R123</f>
        <v>0.16155</v>
      </c>
      <c r="S122" s="61"/>
      <c r="T122" s="101">
        <f>T123</f>
        <v>221.2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7" t="s">
        <v>74</v>
      </c>
      <c r="AU122" s="17" t="s">
        <v>128</v>
      </c>
      <c r="BK122" s="102">
        <f>BK123</f>
        <v>0</v>
      </c>
    </row>
    <row r="123" spans="1:65" s="12" customFormat="1" ht="25.9" customHeight="1">
      <c r="B123" s="229"/>
      <c r="C123" s="230"/>
      <c r="D123" s="231" t="s">
        <v>74</v>
      </c>
      <c r="E123" s="232" t="s">
        <v>148</v>
      </c>
      <c r="F123" s="232" t="s">
        <v>149</v>
      </c>
      <c r="G123" s="230"/>
      <c r="H123" s="230"/>
      <c r="I123" s="230"/>
      <c r="J123" s="233">
        <f>BK123</f>
        <v>0</v>
      </c>
      <c r="K123" s="230"/>
      <c r="L123" s="103"/>
      <c r="M123" s="105"/>
      <c r="N123" s="106"/>
      <c r="O123" s="106"/>
      <c r="P123" s="107">
        <f>P124+P150+P157+P162+P167</f>
        <v>214.74029200000001</v>
      </c>
      <c r="Q123" s="106"/>
      <c r="R123" s="107">
        <f>R124+R150+R157+R162+R167</f>
        <v>0.16155</v>
      </c>
      <c r="S123" s="106"/>
      <c r="T123" s="108">
        <f>T124+T150+T157+T162+T167</f>
        <v>221.2</v>
      </c>
      <c r="AR123" s="104" t="s">
        <v>8</v>
      </c>
      <c r="AT123" s="109" t="s">
        <v>74</v>
      </c>
      <c r="AU123" s="109" t="s">
        <v>75</v>
      </c>
      <c r="AY123" s="104" t="s">
        <v>150</v>
      </c>
      <c r="BK123" s="110">
        <f>BK124+BK150+BK157+BK162+BK167</f>
        <v>0</v>
      </c>
    </row>
    <row r="124" spans="1:65" s="12" customFormat="1" ht="22.9" customHeight="1">
      <c r="B124" s="229"/>
      <c r="C124" s="230"/>
      <c r="D124" s="231" t="s">
        <v>74</v>
      </c>
      <c r="E124" s="234" t="s">
        <v>8</v>
      </c>
      <c r="F124" s="234" t="s">
        <v>151</v>
      </c>
      <c r="G124" s="230"/>
      <c r="H124" s="230"/>
      <c r="I124" s="230"/>
      <c r="J124" s="235">
        <f>BK124</f>
        <v>0</v>
      </c>
      <c r="K124" s="230"/>
      <c r="L124" s="103"/>
      <c r="M124" s="105"/>
      <c r="N124" s="106"/>
      <c r="O124" s="106"/>
      <c r="P124" s="107">
        <f>SUM(P125:P149)</f>
        <v>158.11000000000001</v>
      </c>
      <c r="Q124" s="106"/>
      <c r="R124" s="107">
        <f>SUM(R125:R149)</f>
        <v>0</v>
      </c>
      <c r="S124" s="106"/>
      <c r="T124" s="108">
        <f>SUM(T125:T149)</f>
        <v>221.2</v>
      </c>
      <c r="AR124" s="104" t="s">
        <v>8</v>
      </c>
      <c r="AT124" s="109" t="s">
        <v>74</v>
      </c>
      <c r="AU124" s="109" t="s">
        <v>8</v>
      </c>
      <c r="AY124" s="104" t="s">
        <v>150</v>
      </c>
      <c r="BK124" s="110">
        <f>SUM(BK125:BK149)</f>
        <v>0</v>
      </c>
    </row>
    <row r="125" spans="1:65" s="2" customFormat="1" ht="24.2" customHeight="1">
      <c r="A125" s="28"/>
      <c r="B125" s="176"/>
      <c r="C125" s="236" t="s">
        <v>8</v>
      </c>
      <c r="D125" s="236" t="s">
        <v>152</v>
      </c>
      <c r="E125" s="237" t="s">
        <v>153</v>
      </c>
      <c r="F125" s="238" t="s">
        <v>154</v>
      </c>
      <c r="G125" s="239" t="s">
        <v>155</v>
      </c>
      <c r="H125" s="240">
        <v>700</v>
      </c>
      <c r="I125" s="165"/>
      <c r="J125" s="241">
        <f>ROUND(I125*H125,0)</f>
        <v>0</v>
      </c>
      <c r="K125" s="238" t="s">
        <v>156</v>
      </c>
      <c r="L125" s="29"/>
      <c r="M125" s="111" t="s">
        <v>1</v>
      </c>
      <c r="N125" s="112" t="s">
        <v>40</v>
      </c>
      <c r="O125" s="113">
        <v>0.13200000000000001</v>
      </c>
      <c r="P125" s="113">
        <f>O125*H125</f>
        <v>92.4</v>
      </c>
      <c r="Q125" s="113">
        <v>0</v>
      </c>
      <c r="R125" s="113">
        <f>Q125*H125</f>
        <v>0</v>
      </c>
      <c r="S125" s="113">
        <v>0.316</v>
      </c>
      <c r="T125" s="114">
        <f>S125*H125</f>
        <v>221.2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15" t="s">
        <v>157</v>
      </c>
      <c r="AT125" s="115" t="s">
        <v>152</v>
      </c>
      <c r="AU125" s="115" t="s">
        <v>84</v>
      </c>
      <c r="AY125" s="17" t="s">
        <v>150</v>
      </c>
      <c r="BE125" s="116">
        <f>IF(N125="základní",J125,0)</f>
        <v>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7" t="s">
        <v>8</v>
      </c>
      <c r="BK125" s="116">
        <f>ROUND(I125*H125,0)</f>
        <v>0</v>
      </c>
      <c r="BL125" s="17" t="s">
        <v>157</v>
      </c>
      <c r="BM125" s="115" t="s">
        <v>158</v>
      </c>
    </row>
    <row r="126" spans="1:65" s="13" customFormat="1">
      <c r="B126" s="242"/>
      <c r="C126" s="243"/>
      <c r="D126" s="244" t="s">
        <v>159</v>
      </c>
      <c r="E126" s="245" t="s">
        <v>1</v>
      </c>
      <c r="F126" s="246" t="s">
        <v>160</v>
      </c>
      <c r="G126" s="243"/>
      <c r="H126" s="247">
        <v>700</v>
      </c>
      <c r="I126" s="243"/>
      <c r="J126" s="243"/>
      <c r="K126" s="243"/>
      <c r="L126" s="117"/>
      <c r="M126" s="119"/>
      <c r="N126" s="120"/>
      <c r="O126" s="120"/>
      <c r="P126" s="120"/>
      <c r="Q126" s="120"/>
      <c r="R126" s="120"/>
      <c r="S126" s="120"/>
      <c r="T126" s="121"/>
      <c r="AT126" s="118" t="s">
        <v>159</v>
      </c>
      <c r="AU126" s="118" t="s">
        <v>84</v>
      </c>
      <c r="AV126" s="13" t="s">
        <v>84</v>
      </c>
      <c r="AW126" s="13" t="s">
        <v>31</v>
      </c>
      <c r="AX126" s="13" t="s">
        <v>8</v>
      </c>
      <c r="AY126" s="118" t="s">
        <v>150</v>
      </c>
    </row>
    <row r="127" spans="1:65" s="2" customFormat="1" ht="33" customHeight="1">
      <c r="A127" s="28"/>
      <c r="B127" s="176"/>
      <c r="C127" s="236" t="s">
        <v>84</v>
      </c>
      <c r="D127" s="236" t="s">
        <v>152</v>
      </c>
      <c r="E127" s="237" t="s">
        <v>161</v>
      </c>
      <c r="F127" s="238" t="s">
        <v>162</v>
      </c>
      <c r="G127" s="239" t="s">
        <v>163</v>
      </c>
      <c r="H127" s="240">
        <v>45</v>
      </c>
      <c r="I127" s="165"/>
      <c r="J127" s="241">
        <f>ROUND(I127*H127,0)</f>
        <v>0</v>
      </c>
      <c r="K127" s="238" t="s">
        <v>156</v>
      </c>
      <c r="L127" s="29"/>
      <c r="M127" s="111" t="s">
        <v>1</v>
      </c>
      <c r="N127" s="112" t="s">
        <v>40</v>
      </c>
      <c r="O127" s="113">
        <v>0.41399999999999998</v>
      </c>
      <c r="P127" s="113">
        <f>O127*H127</f>
        <v>18.63</v>
      </c>
      <c r="Q127" s="113">
        <v>0</v>
      </c>
      <c r="R127" s="113">
        <f>Q127*H127</f>
        <v>0</v>
      </c>
      <c r="S127" s="113">
        <v>0</v>
      </c>
      <c r="T127" s="11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15" t="s">
        <v>157</v>
      </c>
      <c r="AT127" s="115" t="s">
        <v>152</v>
      </c>
      <c r="AU127" s="115" t="s">
        <v>84</v>
      </c>
      <c r="AY127" s="17" t="s">
        <v>150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7" t="s">
        <v>8</v>
      </c>
      <c r="BK127" s="116">
        <f>ROUND(I127*H127,0)</f>
        <v>0</v>
      </c>
      <c r="BL127" s="17" t="s">
        <v>157</v>
      </c>
      <c r="BM127" s="115" t="s">
        <v>164</v>
      </c>
    </row>
    <row r="128" spans="1:65" s="13" customFormat="1">
      <c r="B128" s="242"/>
      <c r="C128" s="243"/>
      <c r="D128" s="244" t="s">
        <v>159</v>
      </c>
      <c r="E128" s="245" t="s">
        <v>1</v>
      </c>
      <c r="F128" s="246" t="s">
        <v>165</v>
      </c>
      <c r="G128" s="243"/>
      <c r="H128" s="247">
        <v>90</v>
      </c>
      <c r="I128" s="243"/>
      <c r="J128" s="243"/>
      <c r="K128" s="243"/>
      <c r="L128" s="117"/>
      <c r="M128" s="119"/>
      <c r="N128" s="120"/>
      <c r="O128" s="120"/>
      <c r="P128" s="120"/>
      <c r="Q128" s="120"/>
      <c r="R128" s="120"/>
      <c r="S128" s="120"/>
      <c r="T128" s="121"/>
      <c r="AT128" s="118" t="s">
        <v>159</v>
      </c>
      <c r="AU128" s="118" t="s">
        <v>84</v>
      </c>
      <c r="AV128" s="13" t="s">
        <v>84</v>
      </c>
      <c r="AW128" s="13" t="s">
        <v>31</v>
      </c>
      <c r="AX128" s="13" t="s">
        <v>75</v>
      </c>
      <c r="AY128" s="118" t="s">
        <v>150</v>
      </c>
    </row>
    <row r="129" spans="1:65" s="14" customFormat="1" ht="22.5">
      <c r="B129" s="248"/>
      <c r="C129" s="249"/>
      <c r="D129" s="244" t="s">
        <v>159</v>
      </c>
      <c r="E129" s="250" t="s">
        <v>115</v>
      </c>
      <c r="F129" s="251" t="s">
        <v>166</v>
      </c>
      <c r="G129" s="249"/>
      <c r="H129" s="252">
        <v>90</v>
      </c>
      <c r="I129" s="249"/>
      <c r="J129" s="249"/>
      <c r="K129" s="249"/>
      <c r="L129" s="122"/>
      <c r="M129" s="124"/>
      <c r="N129" s="125"/>
      <c r="O129" s="125"/>
      <c r="P129" s="125"/>
      <c r="Q129" s="125"/>
      <c r="R129" s="125"/>
      <c r="S129" s="125"/>
      <c r="T129" s="126"/>
      <c r="AT129" s="123" t="s">
        <v>159</v>
      </c>
      <c r="AU129" s="123" t="s">
        <v>84</v>
      </c>
      <c r="AV129" s="14" t="s">
        <v>167</v>
      </c>
      <c r="AW129" s="14" t="s">
        <v>31</v>
      </c>
      <c r="AX129" s="14" t="s">
        <v>75</v>
      </c>
      <c r="AY129" s="123" t="s">
        <v>150</v>
      </c>
    </row>
    <row r="130" spans="1:65" s="13" customFormat="1">
      <c r="B130" s="242"/>
      <c r="C130" s="243"/>
      <c r="D130" s="244" t="s">
        <v>159</v>
      </c>
      <c r="E130" s="245" t="s">
        <v>1</v>
      </c>
      <c r="F130" s="246" t="s">
        <v>168</v>
      </c>
      <c r="G130" s="243"/>
      <c r="H130" s="247">
        <v>45</v>
      </c>
      <c r="I130" s="243"/>
      <c r="J130" s="243"/>
      <c r="K130" s="243"/>
      <c r="L130" s="117"/>
      <c r="M130" s="119"/>
      <c r="N130" s="120"/>
      <c r="O130" s="120"/>
      <c r="P130" s="120"/>
      <c r="Q130" s="120"/>
      <c r="R130" s="120"/>
      <c r="S130" s="120"/>
      <c r="T130" s="121"/>
      <c r="AT130" s="118" t="s">
        <v>159</v>
      </c>
      <c r="AU130" s="118" t="s">
        <v>84</v>
      </c>
      <c r="AV130" s="13" t="s">
        <v>84</v>
      </c>
      <c r="AW130" s="13" t="s">
        <v>31</v>
      </c>
      <c r="AX130" s="13" t="s">
        <v>75</v>
      </c>
      <c r="AY130" s="118" t="s">
        <v>150</v>
      </c>
    </row>
    <row r="131" spans="1:65" s="14" customFormat="1">
      <c r="B131" s="248"/>
      <c r="C131" s="249"/>
      <c r="D131" s="244" t="s">
        <v>159</v>
      </c>
      <c r="E131" s="250" t="s">
        <v>1</v>
      </c>
      <c r="F131" s="251" t="s">
        <v>169</v>
      </c>
      <c r="G131" s="249"/>
      <c r="H131" s="252">
        <v>45</v>
      </c>
      <c r="I131" s="249"/>
      <c r="J131" s="249"/>
      <c r="K131" s="249"/>
      <c r="L131" s="122"/>
      <c r="M131" s="124"/>
      <c r="N131" s="125"/>
      <c r="O131" s="125"/>
      <c r="P131" s="125"/>
      <c r="Q131" s="125"/>
      <c r="R131" s="125"/>
      <c r="S131" s="125"/>
      <c r="T131" s="126"/>
      <c r="AT131" s="123" t="s">
        <v>159</v>
      </c>
      <c r="AU131" s="123" t="s">
        <v>84</v>
      </c>
      <c r="AV131" s="14" t="s">
        <v>167</v>
      </c>
      <c r="AW131" s="14" t="s">
        <v>31</v>
      </c>
      <c r="AX131" s="14" t="s">
        <v>8</v>
      </c>
      <c r="AY131" s="123" t="s">
        <v>150</v>
      </c>
    </row>
    <row r="132" spans="1:65" s="2" customFormat="1" ht="33" customHeight="1">
      <c r="A132" s="28"/>
      <c r="B132" s="176"/>
      <c r="C132" s="236" t="s">
        <v>167</v>
      </c>
      <c r="D132" s="236" t="s">
        <v>152</v>
      </c>
      <c r="E132" s="237" t="s">
        <v>170</v>
      </c>
      <c r="F132" s="238" t="s">
        <v>171</v>
      </c>
      <c r="G132" s="239" t="s">
        <v>163</v>
      </c>
      <c r="H132" s="240">
        <v>45</v>
      </c>
      <c r="I132" s="165"/>
      <c r="J132" s="241">
        <f>ROUND(I132*H132,0)</f>
        <v>0</v>
      </c>
      <c r="K132" s="238" t="s">
        <v>156</v>
      </c>
      <c r="L132" s="29"/>
      <c r="M132" s="111" t="s">
        <v>1</v>
      </c>
      <c r="N132" s="112" t="s">
        <v>40</v>
      </c>
      <c r="O132" s="113">
        <v>0.56299999999999994</v>
      </c>
      <c r="P132" s="113">
        <f>O132*H132</f>
        <v>25.334999999999997</v>
      </c>
      <c r="Q132" s="113">
        <v>0</v>
      </c>
      <c r="R132" s="113">
        <f>Q132*H132</f>
        <v>0</v>
      </c>
      <c r="S132" s="113">
        <v>0</v>
      </c>
      <c r="T132" s="11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15" t="s">
        <v>157</v>
      </c>
      <c r="AT132" s="115" t="s">
        <v>152</v>
      </c>
      <c r="AU132" s="115" t="s">
        <v>84</v>
      </c>
      <c r="AY132" s="17" t="s">
        <v>150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7" t="s">
        <v>8</v>
      </c>
      <c r="BK132" s="116">
        <f>ROUND(I132*H132,0)</f>
        <v>0</v>
      </c>
      <c r="BL132" s="17" t="s">
        <v>157</v>
      </c>
      <c r="BM132" s="115" t="s">
        <v>172</v>
      </c>
    </row>
    <row r="133" spans="1:65" s="13" customFormat="1">
      <c r="B133" s="242"/>
      <c r="C133" s="243"/>
      <c r="D133" s="244" t="s">
        <v>159</v>
      </c>
      <c r="E133" s="245" t="s">
        <v>1</v>
      </c>
      <c r="F133" s="246" t="s">
        <v>168</v>
      </c>
      <c r="G133" s="243"/>
      <c r="H133" s="247">
        <v>45</v>
      </c>
      <c r="I133" s="243"/>
      <c r="J133" s="243"/>
      <c r="K133" s="243"/>
      <c r="L133" s="117"/>
      <c r="M133" s="119"/>
      <c r="N133" s="120"/>
      <c r="O133" s="120"/>
      <c r="P133" s="120"/>
      <c r="Q133" s="120"/>
      <c r="R133" s="120"/>
      <c r="S133" s="120"/>
      <c r="T133" s="121"/>
      <c r="AT133" s="118" t="s">
        <v>159</v>
      </c>
      <c r="AU133" s="118" t="s">
        <v>84</v>
      </c>
      <c r="AV133" s="13" t="s">
        <v>84</v>
      </c>
      <c r="AW133" s="13" t="s">
        <v>31</v>
      </c>
      <c r="AX133" s="13" t="s">
        <v>75</v>
      </c>
      <c r="AY133" s="118" t="s">
        <v>150</v>
      </c>
    </row>
    <row r="134" spans="1:65" s="14" customFormat="1">
      <c r="B134" s="248"/>
      <c r="C134" s="249"/>
      <c r="D134" s="244" t="s">
        <v>159</v>
      </c>
      <c r="E134" s="250" t="s">
        <v>1</v>
      </c>
      <c r="F134" s="251" t="s">
        <v>169</v>
      </c>
      <c r="G134" s="249"/>
      <c r="H134" s="252">
        <v>45</v>
      </c>
      <c r="I134" s="249"/>
      <c r="J134" s="249"/>
      <c r="K134" s="249"/>
      <c r="L134" s="122"/>
      <c r="M134" s="124"/>
      <c r="N134" s="125"/>
      <c r="O134" s="125"/>
      <c r="P134" s="125"/>
      <c r="Q134" s="125"/>
      <c r="R134" s="125"/>
      <c r="S134" s="125"/>
      <c r="T134" s="126"/>
      <c r="AT134" s="123" t="s">
        <v>159</v>
      </c>
      <c r="AU134" s="123" t="s">
        <v>84</v>
      </c>
      <c r="AV134" s="14" t="s">
        <v>167</v>
      </c>
      <c r="AW134" s="14" t="s">
        <v>31</v>
      </c>
      <c r="AX134" s="14" t="s">
        <v>8</v>
      </c>
      <c r="AY134" s="123" t="s">
        <v>150</v>
      </c>
    </row>
    <row r="135" spans="1:65" s="2" customFormat="1" ht="33" customHeight="1">
      <c r="A135" s="28"/>
      <c r="B135" s="176"/>
      <c r="C135" s="236" t="s">
        <v>157</v>
      </c>
      <c r="D135" s="236" t="s">
        <v>152</v>
      </c>
      <c r="E135" s="237" t="s">
        <v>173</v>
      </c>
      <c r="F135" s="238" t="s">
        <v>174</v>
      </c>
      <c r="G135" s="239" t="s">
        <v>163</v>
      </c>
      <c r="H135" s="240">
        <v>45</v>
      </c>
      <c r="I135" s="165"/>
      <c r="J135" s="241">
        <f>ROUND(I135*H135,0)</f>
        <v>0</v>
      </c>
      <c r="K135" s="238" t="s">
        <v>156</v>
      </c>
      <c r="L135" s="29"/>
      <c r="M135" s="111" t="s">
        <v>1</v>
      </c>
      <c r="N135" s="112" t="s">
        <v>40</v>
      </c>
      <c r="O135" s="113">
        <v>8.6999999999999994E-2</v>
      </c>
      <c r="P135" s="113">
        <f>O135*H135</f>
        <v>3.9149999999999996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15" t="s">
        <v>157</v>
      </c>
      <c r="AT135" s="115" t="s">
        <v>152</v>
      </c>
      <c r="AU135" s="115" t="s">
        <v>84</v>
      </c>
      <c r="AY135" s="17" t="s">
        <v>150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7" t="s">
        <v>8</v>
      </c>
      <c r="BK135" s="116">
        <f>ROUND(I135*H135,0)</f>
        <v>0</v>
      </c>
      <c r="BL135" s="17" t="s">
        <v>157</v>
      </c>
      <c r="BM135" s="115" t="s">
        <v>175</v>
      </c>
    </row>
    <row r="136" spans="1:65" s="13" customFormat="1">
      <c r="B136" s="242"/>
      <c r="C136" s="243"/>
      <c r="D136" s="244" t="s">
        <v>159</v>
      </c>
      <c r="E136" s="245" t="s">
        <v>1</v>
      </c>
      <c r="F136" s="246" t="s">
        <v>168</v>
      </c>
      <c r="G136" s="243"/>
      <c r="H136" s="247">
        <v>45</v>
      </c>
      <c r="I136" s="243"/>
      <c r="J136" s="243"/>
      <c r="K136" s="243"/>
      <c r="L136" s="117"/>
      <c r="M136" s="119"/>
      <c r="N136" s="120"/>
      <c r="O136" s="120"/>
      <c r="P136" s="120"/>
      <c r="Q136" s="120"/>
      <c r="R136" s="120"/>
      <c r="S136" s="120"/>
      <c r="T136" s="121"/>
      <c r="AT136" s="118" t="s">
        <v>159</v>
      </c>
      <c r="AU136" s="118" t="s">
        <v>84</v>
      </c>
      <c r="AV136" s="13" t="s">
        <v>84</v>
      </c>
      <c r="AW136" s="13" t="s">
        <v>31</v>
      </c>
      <c r="AX136" s="13" t="s">
        <v>8</v>
      </c>
      <c r="AY136" s="118" t="s">
        <v>150</v>
      </c>
    </row>
    <row r="137" spans="1:65" s="2" customFormat="1" ht="37.9" customHeight="1">
      <c r="A137" s="28"/>
      <c r="B137" s="176"/>
      <c r="C137" s="236" t="s">
        <v>176</v>
      </c>
      <c r="D137" s="236" t="s">
        <v>152</v>
      </c>
      <c r="E137" s="237" t="s">
        <v>177</v>
      </c>
      <c r="F137" s="238" t="s">
        <v>178</v>
      </c>
      <c r="G137" s="239" t="s">
        <v>163</v>
      </c>
      <c r="H137" s="240">
        <v>900</v>
      </c>
      <c r="I137" s="165"/>
      <c r="J137" s="241">
        <f>ROUND(I137*H137,0)</f>
        <v>0</v>
      </c>
      <c r="K137" s="238" t="s">
        <v>156</v>
      </c>
      <c r="L137" s="29"/>
      <c r="M137" s="111" t="s">
        <v>1</v>
      </c>
      <c r="N137" s="112" t="s">
        <v>40</v>
      </c>
      <c r="O137" s="113">
        <v>5.0000000000000001E-3</v>
      </c>
      <c r="P137" s="113">
        <f>O137*H137</f>
        <v>4.5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157</v>
      </c>
      <c r="AT137" s="115" t="s">
        <v>152</v>
      </c>
      <c r="AU137" s="115" t="s">
        <v>84</v>
      </c>
      <c r="AY137" s="17" t="s">
        <v>150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7" t="s">
        <v>8</v>
      </c>
      <c r="BK137" s="116">
        <f>ROUND(I137*H137,0)</f>
        <v>0</v>
      </c>
      <c r="BL137" s="17" t="s">
        <v>157</v>
      </c>
      <c r="BM137" s="115" t="s">
        <v>179</v>
      </c>
    </row>
    <row r="138" spans="1:65" s="13" customFormat="1">
      <c r="B138" s="242"/>
      <c r="C138" s="243"/>
      <c r="D138" s="244" t="s">
        <v>159</v>
      </c>
      <c r="E138" s="245" t="s">
        <v>1</v>
      </c>
      <c r="F138" s="246" t="s">
        <v>168</v>
      </c>
      <c r="G138" s="243"/>
      <c r="H138" s="247">
        <v>45</v>
      </c>
      <c r="I138" s="243"/>
      <c r="J138" s="243"/>
      <c r="K138" s="243"/>
      <c r="L138" s="117"/>
      <c r="M138" s="119"/>
      <c r="N138" s="120"/>
      <c r="O138" s="120"/>
      <c r="P138" s="120"/>
      <c r="Q138" s="120"/>
      <c r="R138" s="120"/>
      <c r="S138" s="120"/>
      <c r="T138" s="121"/>
      <c r="AT138" s="118" t="s">
        <v>159</v>
      </c>
      <c r="AU138" s="118" t="s">
        <v>84</v>
      </c>
      <c r="AV138" s="13" t="s">
        <v>84</v>
      </c>
      <c r="AW138" s="13" t="s">
        <v>31</v>
      </c>
      <c r="AX138" s="13" t="s">
        <v>8</v>
      </c>
      <c r="AY138" s="118" t="s">
        <v>150</v>
      </c>
    </row>
    <row r="139" spans="1:65" s="13" customFormat="1">
      <c r="B139" s="242"/>
      <c r="C139" s="243"/>
      <c r="D139" s="244" t="s">
        <v>159</v>
      </c>
      <c r="E139" s="243"/>
      <c r="F139" s="246" t="s">
        <v>180</v>
      </c>
      <c r="G139" s="243"/>
      <c r="H139" s="247">
        <v>900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</v>
      </c>
      <c r="AX139" s="13" t="s">
        <v>8</v>
      </c>
      <c r="AY139" s="118" t="s">
        <v>150</v>
      </c>
    </row>
    <row r="140" spans="1:65" s="2" customFormat="1" ht="33" customHeight="1">
      <c r="A140" s="28"/>
      <c r="B140" s="176"/>
      <c r="C140" s="236" t="s">
        <v>181</v>
      </c>
      <c r="D140" s="236" t="s">
        <v>152</v>
      </c>
      <c r="E140" s="237" t="s">
        <v>182</v>
      </c>
      <c r="F140" s="238" t="s">
        <v>183</v>
      </c>
      <c r="G140" s="239" t="s">
        <v>163</v>
      </c>
      <c r="H140" s="240">
        <v>45</v>
      </c>
      <c r="I140" s="165"/>
      <c r="J140" s="241">
        <f>ROUND(I140*H140,0)</f>
        <v>0</v>
      </c>
      <c r="K140" s="238" t="s">
        <v>156</v>
      </c>
      <c r="L140" s="29"/>
      <c r="M140" s="111" t="s">
        <v>1</v>
      </c>
      <c r="N140" s="112" t="s">
        <v>40</v>
      </c>
      <c r="O140" s="113">
        <v>9.9000000000000005E-2</v>
      </c>
      <c r="P140" s="113">
        <f>O140*H140</f>
        <v>4.4550000000000001</v>
      </c>
      <c r="Q140" s="113">
        <v>0</v>
      </c>
      <c r="R140" s="113">
        <f>Q140*H140</f>
        <v>0</v>
      </c>
      <c r="S140" s="113">
        <v>0</v>
      </c>
      <c r="T140" s="11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5" t="s">
        <v>157</v>
      </c>
      <c r="AT140" s="115" t="s">
        <v>152</v>
      </c>
      <c r="AU140" s="115" t="s">
        <v>84</v>
      </c>
      <c r="AY140" s="17" t="s">
        <v>150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7" t="s">
        <v>8</v>
      </c>
      <c r="BK140" s="116">
        <f>ROUND(I140*H140,0)</f>
        <v>0</v>
      </c>
      <c r="BL140" s="17" t="s">
        <v>157</v>
      </c>
      <c r="BM140" s="115" t="s">
        <v>184</v>
      </c>
    </row>
    <row r="141" spans="1:65" s="13" customFormat="1">
      <c r="B141" s="242"/>
      <c r="C141" s="243"/>
      <c r="D141" s="244" t="s">
        <v>159</v>
      </c>
      <c r="E141" s="245" t="s">
        <v>1</v>
      </c>
      <c r="F141" s="246" t="s">
        <v>168</v>
      </c>
      <c r="G141" s="243"/>
      <c r="H141" s="247">
        <v>45</v>
      </c>
      <c r="I141" s="243"/>
      <c r="J141" s="243"/>
      <c r="K141" s="243"/>
      <c r="L141" s="117"/>
      <c r="M141" s="119"/>
      <c r="N141" s="120"/>
      <c r="O141" s="120"/>
      <c r="P141" s="120"/>
      <c r="Q141" s="120"/>
      <c r="R141" s="120"/>
      <c r="S141" s="120"/>
      <c r="T141" s="121"/>
      <c r="AT141" s="118" t="s">
        <v>159</v>
      </c>
      <c r="AU141" s="118" t="s">
        <v>84</v>
      </c>
      <c r="AV141" s="13" t="s">
        <v>84</v>
      </c>
      <c r="AW141" s="13" t="s">
        <v>31</v>
      </c>
      <c r="AX141" s="13" t="s">
        <v>8</v>
      </c>
      <c r="AY141" s="118" t="s">
        <v>150</v>
      </c>
    </row>
    <row r="142" spans="1:65" s="2" customFormat="1" ht="37.9" customHeight="1">
      <c r="A142" s="28"/>
      <c r="B142" s="176"/>
      <c r="C142" s="236" t="s">
        <v>185</v>
      </c>
      <c r="D142" s="236" t="s">
        <v>152</v>
      </c>
      <c r="E142" s="237" t="s">
        <v>186</v>
      </c>
      <c r="F142" s="238" t="s">
        <v>187</v>
      </c>
      <c r="G142" s="239" t="s">
        <v>163</v>
      </c>
      <c r="H142" s="240">
        <v>900</v>
      </c>
      <c r="I142" s="165"/>
      <c r="J142" s="241">
        <f>ROUND(I142*H142,0)</f>
        <v>0</v>
      </c>
      <c r="K142" s="238" t="s">
        <v>156</v>
      </c>
      <c r="L142" s="29"/>
      <c r="M142" s="111" t="s">
        <v>1</v>
      </c>
      <c r="N142" s="112" t="s">
        <v>40</v>
      </c>
      <c r="O142" s="113">
        <v>6.0000000000000001E-3</v>
      </c>
      <c r="P142" s="113">
        <f>O142*H142</f>
        <v>5.4</v>
      </c>
      <c r="Q142" s="113">
        <v>0</v>
      </c>
      <c r="R142" s="113">
        <f>Q142*H142</f>
        <v>0</v>
      </c>
      <c r="S142" s="113">
        <v>0</v>
      </c>
      <c r="T142" s="11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5" t="s">
        <v>157</v>
      </c>
      <c r="AT142" s="115" t="s">
        <v>152</v>
      </c>
      <c r="AU142" s="115" t="s">
        <v>84</v>
      </c>
      <c r="AY142" s="17" t="s">
        <v>150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7" t="s">
        <v>8</v>
      </c>
      <c r="BK142" s="116">
        <f>ROUND(I142*H142,0)</f>
        <v>0</v>
      </c>
      <c r="BL142" s="17" t="s">
        <v>157</v>
      </c>
      <c r="BM142" s="115" t="s">
        <v>188</v>
      </c>
    </row>
    <row r="143" spans="1:65" s="13" customFormat="1">
      <c r="B143" s="242"/>
      <c r="C143" s="243"/>
      <c r="D143" s="244" t="s">
        <v>159</v>
      </c>
      <c r="E143" s="245" t="s">
        <v>1</v>
      </c>
      <c r="F143" s="246" t="s">
        <v>168</v>
      </c>
      <c r="G143" s="243"/>
      <c r="H143" s="247">
        <v>45</v>
      </c>
      <c r="I143" s="243"/>
      <c r="J143" s="243"/>
      <c r="K143" s="243"/>
      <c r="L143" s="117"/>
      <c r="M143" s="119"/>
      <c r="N143" s="120"/>
      <c r="O143" s="120"/>
      <c r="P143" s="120"/>
      <c r="Q143" s="120"/>
      <c r="R143" s="120"/>
      <c r="S143" s="120"/>
      <c r="T143" s="121"/>
      <c r="AT143" s="118" t="s">
        <v>159</v>
      </c>
      <c r="AU143" s="118" t="s">
        <v>84</v>
      </c>
      <c r="AV143" s="13" t="s">
        <v>84</v>
      </c>
      <c r="AW143" s="13" t="s">
        <v>31</v>
      </c>
      <c r="AX143" s="13" t="s">
        <v>8</v>
      </c>
      <c r="AY143" s="118" t="s">
        <v>150</v>
      </c>
    </row>
    <row r="144" spans="1:65" s="13" customFormat="1">
      <c r="B144" s="242"/>
      <c r="C144" s="243"/>
      <c r="D144" s="244" t="s">
        <v>159</v>
      </c>
      <c r="E144" s="243"/>
      <c r="F144" s="246" t="s">
        <v>180</v>
      </c>
      <c r="G144" s="243"/>
      <c r="H144" s="247">
        <v>900</v>
      </c>
      <c r="I144" s="243"/>
      <c r="J144" s="243"/>
      <c r="K144" s="243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159</v>
      </c>
      <c r="AU144" s="118" t="s">
        <v>84</v>
      </c>
      <c r="AV144" s="13" t="s">
        <v>84</v>
      </c>
      <c r="AW144" s="13" t="s">
        <v>3</v>
      </c>
      <c r="AX144" s="13" t="s">
        <v>8</v>
      </c>
      <c r="AY144" s="118" t="s">
        <v>150</v>
      </c>
    </row>
    <row r="145" spans="1:65" s="2" customFormat="1" ht="33" customHeight="1">
      <c r="A145" s="28"/>
      <c r="B145" s="176"/>
      <c r="C145" s="236" t="s">
        <v>189</v>
      </c>
      <c r="D145" s="236" t="s">
        <v>152</v>
      </c>
      <c r="E145" s="237" t="s">
        <v>190</v>
      </c>
      <c r="F145" s="238" t="s">
        <v>191</v>
      </c>
      <c r="G145" s="239" t="s">
        <v>192</v>
      </c>
      <c r="H145" s="240">
        <v>162</v>
      </c>
      <c r="I145" s="165"/>
      <c r="J145" s="241">
        <f>ROUND(I145*H145,0)</f>
        <v>0</v>
      </c>
      <c r="K145" s="238" t="s">
        <v>156</v>
      </c>
      <c r="L145" s="29"/>
      <c r="M145" s="111" t="s">
        <v>1</v>
      </c>
      <c r="N145" s="112" t="s">
        <v>40</v>
      </c>
      <c r="O145" s="113">
        <v>0</v>
      </c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157</v>
      </c>
      <c r="AT145" s="115" t="s">
        <v>152</v>
      </c>
      <c r="AU145" s="115" t="s">
        <v>84</v>
      </c>
      <c r="AY145" s="17" t="s">
        <v>150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7" t="s">
        <v>8</v>
      </c>
      <c r="BK145" s="116">
        <f>ROUND(I145*H145,0)</f>
        <v>0</v>
      </c>
      <c r="BL145" s="17" t="s">
        <v>157</v>
      </c>
      <c r="BM145" s="115" t="s">
        <v>193</v>
      </c>
    </row>
    <row r="146" spans="1:65" s="13" customFormat="1">
      <c r="B146" s="242"/>
      <c r="C146" s="243"/>
      <c r="D146" s="244" t="s">
        <v>159</v>
      </c>
      <c r="E146" s="245" t="s">
        <v>1</v>
      </c>
      <c r="F146" s="246" t="s">
        <v>194</v>
      </c>
      <c r="G146" s="243"/>
      <c r="H146" s="247">
        <v>162</v>
      </c>
      <c r="I146" s="243"/>
      <c r="J146" s="243"/>
      <c r="K146" s="243"/>
      <c r="L146" s="117"/>
      <c r="M146" s="119"/>
      <c r="N146" s="120"/>
      <c r="O146" s="120"/>
      <c r="P146" s="120"/>
      <c r="Q146" s="120"/>
      <c r="R146" s="120"/>
      <c r="S146" s="120"/>
      <c r="T146" s="121"/>
      <c r="AT146" s="118" t="s">
        <v>159</v>
      </c>
      <c r="AU146" s="118" t="s">
        <v>84</v>
      </c>
      <c r="AV146" s="13" t="s">
        <v>84</v>
      </c>
      <c r="AW146" s="13" t="s">
        <v>31</v>
      </c>
      <c r="AX146" s="13" t="s">
        <v>8</v>
      </c>
      <c r="AY146" s="118" t="s">
        <v>150</v>
      </c>
    </row>
    <row r="147" spans="1:65" s="2" customFormat="1" ht="24.2" customHeight="1">
      <c r="A147" s="28"/>
      <c r="B147" s="176"/>
      <c r="C147" s="236" t="s">
        <v>195</v>
      </c>
      <c r="D147" s="236" t="s">
        <v>152</v>
      </c>
      <c r="E147" s="237" t="s">
        <v>196</v>
      </c>
      <c r="F147" s="238" t="s">
        <v>197</v>
      </c>
      <c r="G147" s="239" t="s">
        <v>155</v>
      </c>
      <c r="H147" s="240">
        <v>139</v>
      </c>
      <c r="I147" s="165"/>
      <c r="J147" s="241">
        <f>ROUND(I147*H147,0)</f>
        <v>0</v>
      </c>
      <c r="K147" s="238" t="s">
        <v>156</v>
      </c>
      <c r="L147" s="29"/>
      <c r="M147" s="111" t="s">
        <v>1</v>
      </c>
      <c r="N147" s="112" t="s">
        <v>40</v>
      </c>
      <c r="O147" s="113">
        <v>2.5000000000000001E-2</v>
      </c>
      <c r="P147" s="113">
        <f>O147*H147</f>
        <v>3.4750000000000001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157</v>
      </c>
      <c r="AT147" s="115" t="s">
        <v>152</v>
      </c>
      <c r="AU147" s="115" t="s">
        <v>84</v>
      </c>
      <c r="AY147" s="17" t="s">
        <v>150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7" t="s">
        <v>8</v>
      </c>
      <c r="BK147" s="116">
        <f>ROUND(I147*H147,0)</f>
        <v>0</v>
      </c>
      <c r="BL147" s="17" t="s">
        <v>157</v>
      </c>
      <c r="BM147" s="115" t="s">
        <v>198</v>
      </c>
    </row>
    <row r="148" spans="1:65" s="13" customFormat="1">
      <c r="B148" s="242"/>
      <c r="C148" s="243"/>
      <c r="D148" s="244" t="s">
        <v>159</v>
      </c>
      <c r="E148" s="245" t="s">
        <v>1</v>
      </c>
      <c r="F148" s="246" t="s">
        <v>199</v>
      </c>
      <c r="G148" s="243"/>
      <c r="H148" s="247">
        <v>139</v>
      </c>
      <c r="I148" s="243"/>
      <c r="J148" s="243"/>
      <c r="K148" s="243"/>
      <c r="L148" s="117"/>
      <c r="M148" s="119"/>
      <c r="N148" s="120"/>
      <c r="O148" s="120"/>
      <c r="P148" s="120"/>
      <c r="Q148" s="120"/>
      <c r="R148" s="120"/>
      <c r="S148" s="120"/>
      <c r="T148" s="121"/>
      <c r="AT148" s="118" t="s">
        <v>159</v>
      </c>
      <c r="AU148" s="118" t="s">
        <v>84</v>
      </c>
      <c r="AV148" s="13" t="s">
        <v>84</v>
      </c>
      <c r="AW148" s="13" t="s">
        <v>31</v>
      </c>
      <c r="AX148" s="13" t="s">
        <v>75</v>
      </c>
      <c r="AY148" s="118" t="s">
        <v>150</v>
      </c>
    </row>
    <row r="149" spans="1:65" s="14" customFormat="1" ht="22.5">
      <c r="B149" s="248"/>
      <c r="C149" s="249"/>
      <c r="D149" s="244" t="s">
        <v>159</v>
      </c>
      <c r="E149" s="250" t="s">
        <v>118</v>
      </c>
      <c r="F149" s="251" t="s">
        <v>200</v>
      </c>
      <c r="G149" s="249"/>
      <c r="H149" s="252">
        <v>139</v>
      </c>
      <c r="I149" s="249"/>
      <c r="J149" s="249"/>
      <c r="K149" s="249"/>
      <c r="L149" s="122"/>
      <c r="M149" s="124"/>
      <c r="N149" s="125"/>
      <c r="O149" s="125"/>
      <c r="P149" s="125"/>
      <c r="Q149" s="125"/>
      <c r="R149" s="125"/>
      <c r="S149" s="125"/>
      <c r="T149" s="126"/>
      <c r="AT149" s="123" t="s">
        <v>159</v>
      </c>
      <c r="AU149" s="123" t="s">
        <v>84</v>
      </c>
      <c r="AV149" s="14" t="s">
        <v>167</v>
      </c>
      <c r="AW149" s="14" t="s">
        <v>31</v>
      </c>
      <c r="AX149" s="14" t="s">
        <v>8</v>
      </c>
      <c r="AY149" s="123" t="s">
        <v>150</v>
      </c>
    </row>
    <row r="150" spans="1:65" s="12" customFormat="1" ht="22.9" customHeight="1">
      <c r="B150" s="229"/>
      <c r="C150" s="230"/>
      <c r="D150" s="231" t="s">
        <v>74</v>
      </c>
      <c r="E150" s="234" t="s">
        <v>176</v>
      </c>
      <c r="F150" s="234" t="s">
        <v>201</v>
      </c>
      <c r="G150" s="230"/>
      <c r="H150" s="230"/>
      <c r="I150" s="230"/>
      <c r="J150" s="235">
        <f>BK150</f>
        <v>0</v>
      </c>
      <c r="K150" s="230"/>
      <c r="L150" s="103"/>
      <c r="M150" s="105"/>
      <c r="N150" s="106"/>
      <c r="O150" s="106"/>
      <c r="P150" s="107">
        <f>SUM(P151:P156)</f>
        <v>16.713999999999999</v>
      </c>
      <c r="Q150" s="106"/>
      <c r="R150" s="107">
        <f>SUM(R151:R156)</f>
        <v>0</v>
      </c>
      <c r="S150" s="106"/>
      <c r="T150" s="108">
        <f>SUM(T151:T156)</f>
        <v>0</v>
      </c>
      <c r="AR150" s="104" t="s">
        <v>8</v>
      </c>
      <c r="AT150" s="109" t="s">
        <v>74</v>
      </c>
      <c r="AU150" s="109" t="s">
        <v>8</v>
      </c>
      <c r="AY150" s="104" t="s">
        <v>150</v>
      </c>
      <c r="BK150" s="110">
        <f>SUM(BK151:BK156)</f>
        <v>0</v>
      </c>
    </row>
    <row r="151" spans="1:65" s="2" customFormat="1" ht="24.2" customHeight="1">
      <c r="A151" s="28"/>
      <c r="B151" s="176"/>
      <c r="C151" s="236" t="s">
        <v>202</v>
      </c>
      <c r="D151" s="236" t="s">
        <v>152</v>
      </c>
      <c r="E151" s="237" t="s">
        <v>203</v>
      </c>
      <c r="F151" s="238" t="s">
        <v>204</v>
      </c>
      <c r="G151" s="239" t="s">
        <v>155</v>
      </c>
      <c r="H151" s="240">
        <v>150</v>
      </c>
      <c r="I151" s="165"/>
      <c r="J151" s="241">
        <f>ROUND(I151*H151,0)</f>
        <v>0</v>
      </c>
      <c r="K151" s="238" t="s">
        <v>156</v>
      </c>
      <c r="L151" s="29"/>
      <c r="M151" s="111" t="s">
        <v>1</v>
      </c>
      <c r="N151" s="112" t="s">
        <v>40</v>
      </c>
      <c r="O151" s="113">
        <v>4.1000000000000002E-2</v>
      </c>
      <c r="P151" s="113">
        <f>O151*H151</f>
        <v>6.15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15" t="s">
        <v>157</v>
      </c>
      <c r="AT151" s="115" t="s">
        <v>152</v>
      </c>
      <c r="AU151" s="115" t="s">
        <v>84</v>
      </c>
      <c r="AY151" s="17" t="s">
        <v>150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7" t="s">
        <v>8</v>
      </c>
      <c r="BK151" s="116">
        <f>ROUND(I151*H151,0)</f>
        <v>0</v>
      </c>
      <c r="BL151" s="17" t="s">
        <v>157</v>
      </c>
      <c r="BM151" s="115" t="s">
        <v>205</v>
      </c>
    </row>
    <row r="152" spans="1:65" s="13" customFormat="1">
      <c r="B152" s="242"/>
      <c r="C152" s="243"/>
      <c r="D152" s="244" t="s">
        <v>159</v>
      </c>
      <c r="E152" s="245" t="s">
        <v>1</v>
      </c>
      <c r="F152" s="246" t="s">
        <v>206</v>
      </c>
      <c r="G152" s="243"/>
      <c r="H152" s="247">
        <v>150</v>
      </c>
      <c r="I152" s="243"/>
      <c r="J152" s="243"/>
      <c r="K152" s="243"/>
      <c r="L152" s="117"/>
      <c r="M152" s="119"/>
      <c r="N152" s="120"/>
      <c r="O152" s="120"/>
      <c r="P152" s="120"/>
      <c r="Q152" s="120"/>
      <c r="R152" s="120"/>
      <c r="S152" s="120"/>
      <c r="T152" s="121"/>
      <c r="AT152" s="118" t="s">
        <v>159</v>
      </c>
      <c r="AU152" s="118" t="s">
        <v>84</v>
      </c>
      <c r="AV152" s="13" t="s">
        <v>84</v>
      </c>
      <c r="AW152" s="13" t="s">
        <v>31</v>
      </c>
      <c r="AX152" s="13" t="s">
        <v>8</v>
      </c>
      <c r="AY152" s="118" t="s">
        <v>150</v>
      </c>
    </row>
    <row r="153" spans="1:65" s="2" customFormat="1" ht="16.5" customHeight="1">
      <c r="A153" s="28"/>
      <c r="B153" s="176"/>
      <c r="C153" s="236" t="s">
        <v>207</v>
      </c>
      <c r="D153" s="236" t="s">
        <v>152</v>
      </c>
      <c r="E153" s="237" t="s">
        <v>208</v>
      </c>
      <c r="F153" s="238" t="s">
        <v>209</v>
      </c>
      <c r="G153" s="239" t="s">
        <v>155</v>
      </c>
      <c r="H153" s="240">
        <v>139</v>
      </c>
      <c r="I153" s="165"/>
      <c r="J153" s="241">
        <f>ROUND(I153*H153,0)</f>
        <v>0</v>
      </c>
      <c r="K153" s="238" t="s">
        <v>156</v>
      </c>
      <c r="L153" s="29"/>
      <c r="M153" s="111" t="s">
        <v>1</v>
      </c>
      <c r="N153" s="112" t="s">
        <v>40</v>
      </c>
      <c r="O153" s="113">
        <v>2.4E-2</v>
      </c>
      <c r="P153" s="113">
        <f>O153*H153</f>
        <v>3.3359999999999999</v>
      </c>
      <c r="Q153" s="113">
        <v>0</v>
      </c>
      <c r="R153" s="113">
        <f>Q153*H153</f>
        <v>0</v>
      </c>
      <c r="S153" s="113">
        <v>0</v>
      </c>
      <c r="T153" s="114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15" t="s">
        <v>157</v>
      </c>
      <c r="AT153" s="115" t="s">
        <v>152</v>
      </c>
      <c r="AU153" s="115" t="s">
        <v>84</v>
      </c>
      <c r="AY153" s="17" t="s">
        <v>150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7" t="s">
        <v>8</v>
      </c>
      <c r="BK153" s="116">
        <f>ROUND(I153*H153,0)</f>
        <v>0</v>
      </c>
      <c r="BL153" s="17" t="s">
        <v>157</v>
      </c>
      <c r="BM153" s="115" t="s">
        <v>210</v>
      </c>
    </row>
    <row r="154" spans="1:65" s="13" customFormat="1">
      <c r="B154" s="242"/>
      <c r="C154" s="243"/>
      <c r="D154" s="244" t="s">
        <v>159</v>
      </c>
      <c r="E154" s="245" t="s">
        <v>1</v>
      </c>
      <c r="F154" s="246" t="s">
        <v>118</v>
      </c>
      <c r="G154" s="243"/>
      <c r="H154" s="247">
        <v>139</v>
      </c>
      <c r="I154" s="243"/>
      <c r="J154" s="243"/>
      <c r="K154" s="243"/>
      <c r="L154" s="117"/>
      <c r="M154" s="119"/>
      <c r="N154" s="120"/>
      <c r="O154" s="120"/>
      <c r="P154" s="120"/>
      <c r="Q154" s="120"/>
      <c r="R154" s="120"/>
      <c r="S154" s="120"/>
      <c r="T154" s="121"/>
      <c r="AT154" s="118" t="s">
        <v>159</v>
      </c>
      <c r="AU154" s="118" t="s">
        <v>84</v>
      </c>
      <c r="AV154" s="13" t="s">
        <v>84</v>
      </c>
      <c r="AW154" s="13" t="s">
        <v>31</v>
      </c>
      <c r="AX154" s="13" t="s">
        <v>8</v>
      </c>
      <c r="AY154" s="118" t="s">
        <v>150</v>
      </c>
    </row>
    <row r="155" spans="1:65" s="2" customFormat="1" ht="24.2" customHeight="1">
      <c r="A155" s="28"/>
      <c r="B155" s="176"/>
      <c r="C155" s="236" t="s">
        <v>211</v>
      </c>
      <c r="D155" s="236" t="s">
        <v>152</v>
      </c>
      <c r="E155" s="237" t="s">
        <v>212</v>
      </c>
      <c r="F155" s="238" t="s">
        <v>213</v>
      </c>
      <c r="G155" s="239" t="s">
        <v>155</v>
      </c>
      <c r="H155" s="240">
        <v>278</v>
      </c>
      <c r="I155" s="165"/>
      <c r="J155" s="241">
        <f>ROUND(I155*H155,0)</f>
        <v>0</v>
      </c>
      <c r="K155" s="238" t="s">
        <v>156</v>
      </c>
      <c r="L155" s="29"/>
      <c r="M155" s="111" t="s">
        <v>1</v>
      </c>
      <c r="N155" s="112" t="s">
        <v>40</v>
      </c>
      <c r="O155" s="113">
        <v>2.5999999999999999E-2</v>
      </c>
      <c r="P155" s="113">
        <f>O155*H155</f>
        <v>7.2279999999999998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5" t="s">
        <v>157</v>
      </c>
      <c r="AT155" s="115" t="s">
        <v>152</v>
      </c>
      <c r="AU155" s="115" t="s">
        <v>84</v>
      </c>
      <c r="AY155" s="17" t="s">
        <v>150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7" t="s">
        <v>8</v>
      </c>
      <c r="BK155" s="116">
        <f>ROUND(I155*H155,0)</f>
        <v>0</v>
      </c>
      <c r="BL155" s="17" t="s">
        <v>157</v>
      </c>
      <c r="BM155" s="115" t="s">
        <v>214</v>
      </c>
    </row>
    <row r="156" spans="1:65" s="13" customFormat="1">
      <c r="B156" s="242"/>
      <c r="C156" s="243"/>
      <c r="D156" s="244" t="s">
        <v>159</v>
      </c>
      <c r="E156" s="245" t="s">
        <v>1</v>
      </c>
      <c r="F156" s="246" t="s">
        <v>215</v>
      </c>
      <c r="G156" s="243"/>
      <c r="H156" s="247">
        <v>278</v>
      </c>
      <c r="I156" s="243"/>
      <c r="J156" s="243"/>
      <c r="K156" s="243"/>
      <c r="L156" s="117"/>
      <c r="M156" s="119"/>
      <c r="N156" s="120"/>
      <c r="O156" s="120"/>
      <c r="P156" s="120"/>
      <c r="Q156" s="120"/>
      <c r="R156" s="120"/>
      <c r="S156" s="120"/>
      <c r="T156" s="121"/>
      <c r="AT156" s="118" t="s">
        <v>159</v>
      </c>
      <c r="AU156" s="118" t="s">
        <v>84</v>
      </c>
      <c r="AV156" s="13" t="s">
        <v>84</v>
      </c>
      <c r="AW156" s="13" t="s">
        <v>31</v>
      </c>
      <c r="AX156" s="13" t="s">
        <v>8</v>
      </c>
      <c r="AY156" s="118" t="s">
        <v>150</v>
      </c>
    </row>
    <row r="157" spans="1:65" s="12" customFormat="1" ht="22.9" customHeight="1">
      <c r="B157" s="229"/>
      <c r="C157" s="230"/>
      <c r="D157" s="231" t="s">
        <v>74</v>
      </c>
      <c r="E157" s="234" t="s">
        <v>195</v>
      </c>
      <c r="F157" s="234" t="s">
        <v>216</v>
      </c>
      <c r="G157" s="230"/>
      <c r="H157" s="230"/>
      <c r="I157" s="230"/>
      <c r="J157" s="235">
        <f>BK157</f>
        <v>0</v>
      </c>
      <c r="K157" s="230"/>
      <c r="L157" s="103"/>
      <c r="M157" s="105"/>
      <c r="N157" s="106"/>
      <c r="O157" s="106"/>
      <c r="P157" s="107">
        <f>SUM(P158:P161)</f>
        <v>31.5</v>
      </c>
      <c r="Q157" s="106"/>
      <c r="R157" s="107">
        <f>SUM(R158:R161)</f>
        <v>0.16155</v>
      </c>
      <c r="S157" s="106"/>
      <c r="T157" s="108">
        <f>SUM(T158:T161)</f>
        <v>0</v>
      </c>
      <c r="AR157" s="104" t="s">
        <v>8</v>
      </c>
      <c r="AT157" s="109" t="s">
        <v>74</v>
      </c>
      <c r="AU157" s="109" t="s">
        <v>8</v>
      </c>
      <c r="AY157" s="104" t="s">
        <v>150</v>
      </c>
      <c r="BK157" s="110">
        <f>SUM(BK158:BK161)</f>
        <v>0</v>
      </c>
    </row>
    <row r="158" spans="1:65" s="2" customFormat="1" ht="24.2" customHeight="1">
      <c r="A158" s="28"/>
      <c r="B158" s="176"/>
      <c r="C158" s="236" t="s">
        <v>217</v>
      </c>
      <c r="D158" s="236" t="s">
        <v>152</v>
      </c>
      <c r="E158" s="237" t="s">
        <v>218</v>
      </c>
      <c r="F158" s="238" t="s">
        <v>219</v>
      </c>
      <c r="G158" s="239" t="s">
        <v>155</v>
      </c>
      <c r="H158" s="240">
        <v>150</v>
      </c>
      <c r="I158" s="165"/>
      <c r="J158" s="241">
        <f>ROUND(I158*H158,0)</f>
        <v>0</v>
      </c>
      <c r="K158" s="238" t="s">
        <v>156</v>
      </c>
      <c r="L158" s="29"/>
      <c r="M158" s="111" t="s">
        <v>1</v>
      </c>
      <c r="N158" s="112" t="s">
        <v>40</v>
      </c>
      <c r="O158" s="113">
        <v>0.13</v>
      </c>
      <c r="P158" s="113">
        <f>O158*H158</f>
        <v>19.5</v>
      </c>
      <c r="Q158" s="113">
        <v>6.0950000000000002E-4</v>
      </c>
      <c r="R158" s="113">
        <f>Q158*H158</f>
        <v>9.1425000000000006E-2</v>
      </c>
      <c r="S158" s="113">
        <v>0</v>
      </c>
      <c r="T158" s="114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15" t="s">
        <v>157</v>
      </c>
      <c r="AT158" s="115" t="s">
        <v>152</v>
      </c>
      <c r="AU158" s="115" t="s">
        <v>84</v>
      </c>
      <c r="AY158" s="17" t="s">
        <v>150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7" t="s">
        <v>8</v>
      </c>
      <c r="BK158" s="116">
        <f>ROUND(I158*H158,0)</f>
        <v>0</v>
      </c>
      <c r="BL158" s="17" t="s">
        <v>157</v>
      </c>
      <c r="BM158" s="115" t="s">
        <v>220</v>
      </c>
    </row>
    <row r="159" spans="1:65" s="13" customFormat="1">
      <c r="B159" s="242"/>
      <c r="C159" s="243"/>
      <c r="D159" s="244" t="s">
        <v>159</v>
      </c>
      <c r="E159" s="245" t="s">
        <v>1</v>
      </c>
      <c r="F159" s="246" t="s">
        <v>206</v>
      </c>
      <c r="G159" s="243"/>
      <c r="H159" s="247">
        <v>150</v>
      </c>
      <c r="I159" s="243"/>
      <c r="J159" s="243"/>
      <c r="K159" s="243"/>
      <c r="L159" s="117"/>
      <c r="M159" s="119"/>
      <c r="N159" s="120"/>
      <c r="O159" s="120"/>
      <c r="P159" s="120"/>
      <c r="Q159" s="120"/>
      <c r="R159" s="120"/>
      <c r="S159" s="120"/>
      <c r="T159" s="121"/>
      <c r="AT159" s="118" t="s">
        <v>159</v>
      </c>
      <c r="AU159" s="118" t="s">
        <v>84</v>
      </c>
      <c r="AV159" s="13" t="s">
        <v>84</v>
      </c>
      <c r="AW159" s="13" t="s">
        <v>31</v>
      </c>
      <c r="AX159" s="13" t="s">
        <v>8</v>
      </c>
      <c r="AY159" s="118" t="s">
        <v>150</v>
      </c>
    </row>
    <row r="160" spans="1:65" s="2" customFormat="1" ht="24.2" customHeight="1">
      <c r="A160" s="28"/>
      <c r="B160" s="176"/>
      <c r="C160" s="236" t="s">
        <v>221</v>
      </c>
      <c r="D160" s="236" t="s">
        <v>152</v>
      </c>
      <c r="E160" s="237" t="s">
        <v>222</v>
      </c>
      <c r="F160" s="238" t="s">
        <v>223</v>
      </c>
      <c r="G160" s="239" t="s">
        <v>155</v>
      </c>
      <c r="H160" s="240">
        <v>150</v>
      </c>
      <c r="I160" s="165"/>
      <c r="J160" s="241">
        <f>ROUND(I160*H160,0)</f>
        <v>0</v>
      </c>
      <c r="K160" s="238" t="s">
        <v>156</v>
      </c>
      <c r="L160" s="29"/>
      <c r="M160" s="111" t="s">
        <v>1</v>
      </c>
      <c r="N160" s="112" t="s">
        <v>40</v>
      </c>
      <c r="O160" s="113">
        <v>0.08</v>
      </c>
      <c r="P160" s="113">
        <f>O160*H160</f>
        <v>12</v>
      </c>
      <c r="Q160" s="113">
        <v>4.6749999999999998E-4</v>
      </c>
      <c r="R160" s="113">
        <f>Q160*H160</f>
        <v>7.0124999999999993E-2</v>
      </c>
      <c r="S160" s="113">
        <v>0</v>
      </c>
      <c r="T160" s="11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15" t="s">
        <v>157</v>
      </c>
      <c r="AT160" s="115" t="s">
        <v>152</v>
      </c>
      <c r="AU160" s="115" t="s">
        <v>84</v>
      </c>
      <c r="AY160" s="17" t="s">
        <v>150</v>
      </c>
      <c r="BE160" s="116">
        <f>IF(N160="základní",J160,0)</f>
        <v>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7" t="s">
        <v>8</v>
      </c>
      <c r="BK160" s="116">
        <f>ROUND(I160*H160,0)</f>
        <v>0</v>
      </c>
      <c r="BL160" s="17" t="s">
        <v>157</v>
      </c>
      <c r="BM160" s="115" t="s">
        <v>224</v>
      </c>
    </row>
    <row r="161" spans="1:65" s="13" customFormat="1">
      <c r="B161" s="242"/>
      <c r="C161" s="243"/>
      <c r="D161" s="244" t="s">
        <v>159</v>
      </c>
      <c r="E161" s="245" t="s">
        <v>1</v>
      </c>
      <c r="F161" s="246" t="s">
        <v>206</v>
      </c>
      <c r="G161" s="243"/>
      <c r="H161" s="247">
        <v>150</v>
      </c>
      <c r="I161" s="243"/>
      <c r="J161" s="243"/>
      <c r="K161" s="243"/>
      <c r="L161" s="117"/>
      <c r="M161" s="119"/>
      <c r="N161" s="120"/>
      <c r="O161" s="120"/>
      <c r="P161" s="120"/>
      <c r="Q161" s="120"/>
      <c r="R161" s="120"/>
      <c r="S161" s="120"/>
      <c r="T161" s="121"/>
      <c r="AT161" s="118" t="s">
        <v>159</v>
      </c>
      <c r="AU161" s="118" t="s">
        <v>84</v>
      </c>
      <c r="AV161" s="13" t="s">
        <v>84</v>
      </c>
      <c r="AW161" s="13" t="s">
        <v>31</v>
      </c>
      <c r="AX161" s="13" t="s">
        <v>8</v>
      </c>
      <c r="AY161" s="118" t="s">
        <v>150</v>
      </c>
    </row>
    <row r="162" spans="1:65" s="12" customFormat="1" ht="22.9" customHeight="1">
      <c r="B162" s="229"/>
      <c r="C162" s="230"/>
      <c r="D162" s="231" t="s">
        <v>74</v>
      </c>
      <c r="E162" s="234" t="s">
        <v>225</v>
      </c>
      <c r="F162" s="234" t="s">
        <v>226</v>
      </c>
      <c r="G162" s="230"/>
      <c r="H162" s="230"/>
      <c r="I162" s="230"/>
      <c r="J162" s="235">
        <f>BK162</f>
        <v>0</v>
      </c>
      <c r="K162" s="230"/>
      <c r="L162" s="103"/>
      <c r="M162" s="105"/>
      <c r="N162" s="106"/>
      <c r="O162" s="106"/>
      <c r="P162" s="107">
        <f>SUM(P163:P166)</f>
        <v>8.4055999999999997</v>
      </c>
      <c r="Q162" s="106"/>
      <c r="R162" s="107">
        <f>SUM(R163:R166)</f>
        <v>0</v>
      </c>
      <c r="S162" s="106"/>
      <c r="T162" s="108">
        <f>SUM(T163:T166)</f>
        <v>0</v>
      </c>
      <c r="AR162" s="104" t="s">
        <v>8</v>
      </c>
      <c r="AT162" s="109" t="s">
        <v>74</v>
      </c>
      <c r="AU162" s="109" t="s">
        <v>8</v>
      </c>
      <c r="AY162" s="104" t="s">
        <v>150</v>
      </c>
      <c r="BK162" s="110">
        <f>SUM(BK163:BK166)</f>
        <v>0</v>
      </c>
    </row>
    <row r="163" spans="1:65" s="2" customFormat="1" ht="21.75" customHeight="1">
      <c r="A163" s="28"/>
      <c r="B163" s="176"/>
      <c r="C163" s="236" t="s">
        <v>9</v>
      </c>
      <c r="D163" s="236" t="s">
        <v>152</v>
      </c>
      <c r="E163" s="237" t="s">
        <v>227</v>
      </c>
      <c r="F163" s="238" t="s">
        <v>228</v>
      </c>
      <c r="G163" s="239" t="s">
        <v>192</v>
      </c>
      <c r="H163" s="240">
        <v>221.2</v>
      </c>
      <c r="I163" s="165"/>
      <c r="J163" s="241">
        <f>ROUND(I163*H163,0)</f>
        <v>0</v>
      </c>
      <c r="K163" s="238" t="s">
        <v>156</v>
      </c>
      <c r="L163" s="29"/>
      <c r="M163" s="111" t="s">
        <v>1</v>
      </c>
      <c r="N163" s="112" t="s">
        <v>40</v>
      </c>
      <c r="O163" s="113">
        <v>0.03</v>
      </c>
      <c r="P163" s="113">
        <f>O163*H163</f>
        <v>6.6359999999999992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15" t="s">
        <v>157</v>
      </c>
      <c r="AT163" s="115" t="s">
        <v>152</v>
      </c>
      <c r="AU163" s="115" t="s">
        <v>84</v>
      </c>
      <c r="AY163" s="17" t="s">
        <v>150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7" t="s">
        <v>8</v>
      </c>
      <c r="BK163" s="116">
        <f>ROUND(I163*H163,0)</f>
        <v>0</v>
      </c>
      <c r="BL163" s="17" t="s">
        <v>157</v>
      </c>
      <c r="BM163" s="115" t="s">
        <v>229</v>
      </c>
    </row>
    <row r="164" spans="1:65" s="2" customFormat="1" ht="24.2" customHeight="1">
      <c r="A164" s="28"/>
      <c r="B164" s="176"/>
      <c r="C164" s="236" t="s">
        <v>230</v>
      </c>
      <c r="D164" s="236" t="s">
        <v>152</v>
      </c>
      <c r="E164" s="237" t="s">
        <v>231</v>
      </c>
      <c r="F164" s="238" t="s">
        <v>232</v>
      </c>
      <c r="G164" s="239" t="s">
        <v>192</v>
      </c>
      <c r="H164" s="240">
        <v>884.8</v>
      </c>
      <c r="I164" s="165"/>
      <c r="J164" s="241">
        <f>ROUND(I164*H164,0)</f>
        <v>0</v>
      </c>
      <c r="K164" s="238" t="s">
        <v>156</v>
      </c>
      <c r="L164" s="29"/>
      <c r="M164" s="111" t="s">
        <v>1</v>
      </c>
      <c r="N164" s="112" t="s">
        <v>40</v>
      </c>
      <c r="O164" s="113">
        <v>2E-3</v>
      </c>
      <c r="P164" s="113">
        <f>O164*H164</f>
        <v>1.7695999999999998</v>
      </c>
      <c r="Q164" s="113">
        <v>0</v>
      </c>
      <c r="R164" s="113">
        <f>Q164*H164</f>
        <v>0</v>
      </c>
      <c r="S164" s="113">
        <v>0</v>
      </c>
      <c r="T164" s="11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15" t="s">
        <v>157</v>
      </c>
      <c r="AT164" s="115" t="s">
        <v>152</v>
      </c>
      <c r="AU164" s="115" t="s">
        <v>84</v>
      </c>
      <c r="AY164" s="17" t="s">
        <v>150</v>
      </c>
      <c r="BE164" s="116">
        <f>IF(N164="základní",J164,0)</f>
        <v>0</v>
      </c>
      <c r="BF164" s="116">
        <f>IF(N164="snížená",J164,0)</f>
        <v>0</v>
      </c>
      <c r="BG164" s="116">
        <f>IF(N164="zákl. přenesená",J164,0)</f>
        <v>0</v>
      </c>
      <c r="BH164" s="116">
        <f>IF(N164="sníž. přenesená",J164,0)</f>
        <v>0</v>
      </c>
      <c r="BI164" s="116">
        <f>IF(N164="nulová",J164,0)</f>
        <v>0</v>
      </c>
      <c r="BJ164" s="17" t="s">
        <v>8</v>
      </c>
      <c r="BK164" s="116">
        <f>ROUND(I164*H164,0)</f>
        <v>0</v>
      </c>
      <c r="BL164" s="17" t="s">
        <v>157</v>
      </c>
      <c r="BM164" s="115" t="s">
        <v>233</v>
      </c>
    </row>
    <row r="165" spans="1:65" s="13" customFormat="1">
      <c r="B165" s="242"/>
      <c r="C165" s="243"/>
      <c r="D165" s="244" t="s">
        <v>159</v>
      </c>
      <c r="E165" s="243"/>
      <c r="F165" s="246" t="s">
        <v>234</v>
      </c>
      <c r="G165" s="243"/>
      <c r="H165" s="247">
        <v>884.8</v>
      </c>
      <c r="I165" s="243"/>
      <c r="J165" s="243"/>
      <c r="K165" s="243"/>
      <c r="L165" s="117"/>
      <c r="M165" s="119"/>
      <c r="N165" s="120"/>
      <c r="O165" s="120"/>
      <c r="P165" s="120"/>
      <c r="Q165" s="120"/>
      <c r="R165" s="120"/>
      <c r="S165" s="120"/>
      <c r="T165" s="121"/>
      <c r="AT165" s="118" t="s">
        <v>159</v>
      </c>
      <c r="AU165" s="118" t="s">
        <v>84</v>
      </c>
      <c r="AV165" s="13" t="s">
        <v>84</v>
      </c>
      <c r="AW165" s="13" t="s">
        <v>3</v>
      </c>
      <c r="AX165" s="13" t="s">
        <v>8</v>
      </c>
      <c r="AY165" s="118" t="s">
        <v>150</v>
      </c>
    </row>
    <row r="166" spans="1:65" s="2" customFormat="1" ht="44.25" customHeight="1">
      <c r="A166" s="28"/>
      <c r="B166" s="176"/>
      <c r="C166" s="236" t="s">
        <v>235</v>
      </c>
      <c r="D166" s="236" t="s">
        <v>152</v>
      </c>
      <c r="E166" s="237" t="s">
        <v>236</v>
      </c>
      <c r="F166" s="238" t="s">
        <v>237</v>
      </c>
      <c r="G166" s="239" t="s">
        <v>192</v>
      </c>
      <c r="H166" s="240">
        <v>221.2</v>
      </c>
      <c r="I166" s="165"/>
      <c r="J166" s="241">
        <f>ROUND(I166*H166,0)</f>
        <v>0</v>
      </c>
      <c r="K166" s="238" t="s">
        <v>156</v>
      </c>
      <c r="L166" s="29"/>
      <c r="M166" s="111" t="s">
        <v>1</v>
      </c>
      <c r="N166" s="112" t="s">
        <v>40</v>
      </c>
      <c r="O166" s="113">
        <v>0</v>
      </c>
      <c r="P166" s="113">
        <f>O166*H166</f>
        <v>0</v>
      </c>
      <c r="Q166" s="113">
        <v>0</v>
      </c>
      <c r="R166" s="113">
        <f>Q166*H166</f>
        <v>0</v>
      </c>
      <c r="S166" s="113">
        <v>0</v>
      </c>
      <c r="T166" s="11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15" t="s">
        <v>157</v>
      </c>
      <c r="AT166" s="115" t="s">
        <v>152</v>
      </c>
      <c r="AU166" s="115" t="s">
        <v>84</v>
      </c>
      <c r="AY166" s="17" t="s">
        <v>150</v>
      </c>
      <c r="BE166" s="116">
        <f>IF(N166="základní",J166,0)</f>
        <v>0</v>
      </c>
      <c r="BF166" s="116">
        <f>IF(N166="snížená",J166,0)</f>
        <v>0</v>
      </c>
      <c r="BG166" s="116">
        <f>IF(N166="zákl. přenesená",J166,0)</f>
        <v>0</v>
      </c>
      <c r="BH166" s="116">
        <f>IF(N166="sníž. přenesená",J166,0)</f>
        <v>0</v>
      </c>
      <c r="BI166" s="116">
        <f>IF(N166="nulová",J166,0)</f>
        <v>0</v>
      </c>
      <c r="BJ166" s="17" t="s">
        <v>8</v>
      </c>
      <c r="BK166" s="116">
        <f>ROUND(I166*H166,0)</f>
        <v>0</v>
      </c>
      <c r="BL166" s="17" t="s">
        <v>157</v>
      </c>
      <c r="BM166" s="115" t="s">
        <v>238</v>
      </c>
    </row>
    <row r="167" spans="1:65" s="12" customFormat="1" ht="22.9" customHeight="1">
      <c r="B167" s="229"/>
      <c r="C167" s="230"/>
      <c r="D167" s="231" t="s">
        <v>74</v>
      </c>
      <c r="E167" s="234" t="s">
        <v>239</v>
      </c>
      <c r="F167" s="234" t="s">
        <v>240</v>
      </c>
      <c r="G167" s="230"/>
      <c r="H167" s="230"/>
      <c r="I167" s="230"/>
      <c r="J167" s="235">
        <f>BK167</f>
        <v>0</v>
      </c>
      <c r="K167" s="230"/>
      <c r="L167" s="103"/>
      <c r="M167" s="105"/>
      <c r="N167" s="106"/>
      <c r="O167" s="106"/>
      <c r="P167" s="107">
        <f>P168</f>
        <v>1.0692E-2</v>
      </c>
      <c r="Q167" s="106"/>
      <c r="R167" s="107">
        <f>R168</f>
        <v>0</v>
      </c>
      <c r="S167" s="106"/>
      <c r="T167" s="108">
        <f>T168</f>
        <v>0</v>
      </c>
      <c r="AR167" s="104" t="s">
        <v>8</v>
      </c>
      <c r="AT167" s="109" t="s">
        <v>74</v>
      </c>
      <c r="AU167" s="109" t="s">
        <v>8</v>
      </c>
      <c r="AY167" s="104" t="s">
        <v>150</v>
      </c>
      <c r="BK167" s="110">
        <f>BK168</f>
        <v>0</v>
      </c>
    </row>
    <row r="168" spans="1:65" s="2" customFormat="1" ht="33" customHeight="1">
      <c r="A168" s="28"/>
      <c r="B168" s="176"/>
      <c r="C168" s="236" t="s">
        <v>241</v>
      </c>
      <c r="D168" s="236" t="s">
        <v>152</v>
      </c>
      <c r="E168" s="237" t="s">
        <v>242</v>
      </c>
      <c r="F168" s="238" t="s">
        <v>243</v>
      </c>
      <c r="G168" s="239" t="s">
        <v>192</v>
      </c>
      <c r="H168" s="240">
        <v>0.16200000000000001</v>
      </c>
      <c r="I168" s="165"/>
      <c r="J168" s="241">
        <f>ROUND(I168*H168,0)</f>
        <v>0</v>
      </c>
      <c r="K168" s="238" t="s">
        <v>156</v>
      </c>
      <c r="L168" s="29"/>
      <c r="M168" s="127" t="s">
        <v>1</v>
      </c>
      <c r="N168" s="128" t="s">
        <v>40</v>
      </c>
      <c r="O168" s="129">
        <v>6.6000000000000003E-2</v>
      </c>
      <c r="P168" s="129">
        <f>O168*H168</f>
        <v>1.0692E-2</v>
      </c>
      <c r="Q168" s="129">
        <v>0</v>
      </c>
      <c r="R168" s="129">
        <f>Q168*H168</f>
        <v>0</v>
      </c>
      <c r="S168" s="129">
        <v>0</v>
      </c>
      <c r="T168" s="130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15" t="s">
        <v>157</v>
      </c>
      <c r="AT168" s="115" t="s">
        <v>152</v>
      </c>
      <c r="AU168" s="115" t="s">
        <v>84</v>
      </c>
      <c r="AY168" s="17" t="s">
        <v>150</v>
      </c>
      <c r="BE168" s="116">
        <f>IF(N168="základní",J168,0)</f>
        <v>0</v>
      </c>
      <c r="BF168" s="116">
        <f>IF(N168="snížená",J168,0)</f>
        <v>0</v>
      </c>
      <c r="BG168" s="116">
        <f>IF(N168="zákl. přenesená",J168,0)</f>
        <v>0</v>
      </c>
      <c r="BH168" s="116">
        <f>IF(N168="sníž. přenesená",J168,0)</f>
        <v>0</v>
      </c>
      <c r="BI168" s="116">
        <f>IF(N168="nulová",J168,0)</f>
        <v>0</v>
      </c>
      <c r="BJ168" s="17" t="s">
        <v>8</v>
      </c>
      <c r="BK168" s="116">
        <f>ROUND(I168*H168,0)</f>
        <v>0</v>
      </c>
      <c r="BL168" s="17" t="s">
        <v>157</v>
      </c>
      <c r="BM168" s="115" t="s">
        <v>244</v>
      </c>
    </row>
    <row r="169" spans="1:65" s="2" customFormat="1" ht="6.95" customHeight="1">
      <c r="A169" s="28"/>
      <c r="B169" s="205"/>
      <c r="C169" s="206"/>
      <c r="D169" s="206"/>
      <c r="E169" s="206"/>
      <c r="F169" s="206"/>
      <c r="G169" s="206"/>
      <c r="H169" s="206"/>
      <c r="I169" s="206"/>
      <c r="J169" s="206"/>
      <c r="K169" s="206"/>
      <c r="L169" s="29"/>
      <c r="M169" s="28"/>
      <c r="O169" s="28"/>
      <c r="P169" s="28"/>
      <c r="Q169" s="28"/>
      <c r="R169" s="28"/>
      <c r="S169" s="28"/>
      <c r="T169" s="28"/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</row>
  </sheetData>
  <sheetProtection password="D62F" sheet="1" objects="1" scenarios="1"/>
  <autoFilter ref="C121:K16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62"/>
  <sheetViews>
    <sheetView showGridLines="0" topLeftCell="A103" workbookViewId="0">
      <selection activeCell="I124" sqref="I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87</v>
      </c>
      <c r="AZ2" s="88" t="s">
        <v>245</v>
      </c>
      <c r="BA2" s="88" t="s">
        <v>246</v>
      </c>
      <c r="BB2" s="88" t="s">
        <v>1</v>
      </c>
      <c r="BC2" s="88" t="s">
        <v>247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  <c r="AZ3" s="88" t="s">
        <v>248</v>
      </c>
      <c r="BA3" s="88" t="s">
        <v>249</v>
      </c>
      <c r="BB3" s="88" t="s">
        <v>1</v>
      </c>
      <c r="BC3" s="88" t="s">
        <v>250</v>
      </c>
      <c r="BD3" s="88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  <c r="AZ4" s="88" t="s">
        <v>251</v>
      </c>
      <c r="BA4" s="88" t="s">
        <v>252</v>
      </c>
      <c r="BB4" s="88" t="s">
        <v>1</v>
      </c>
      <c r="BC4" s="88" t="s">
        <v>253</v>
      </c>
      <c r="BD4" s="88" t="s">
        <v>84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2" customFormat="1" ht="16.5" customHeight="1">
      <c r="A9" s="28"/>
      <c r="B9" s="176"/>
      <c r="C9" s="177"/>
      <c r="D9" s="177"/>
      <c r="E9" s="313" t="s">
        <v>254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ROUND(J121,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ROUND((SUM(BE121:BE161)),  0)</f>
        <v>0</v>
      </c>
      <c r="G33" s="177"/>
      <c r="H33" s="177"/>
      <c r="I33" s="188">
        <v>0.21</v>
      </c>
      <c r="J33" s="187">
        <f>ROUND(((SUM(BE121:BE161))*I33),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ROUND((SUM(BF121:BF161)),  0)</f>
        <v>0</v>
      </c>
      <c r="G34" s="177"/>
      <c r="H34" s="177"/>
      <c r="I34" s="188">
        <v>0.15</v>
      </c>
      <c r="J34" s="187">
        <f>ROUND(((SUM(BF121:BF161))*I34),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ROUND((SUM(BG121:BG161)),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ROUND((SUM(BH121:BH161)),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ROUND((SUM(BI121:BI161)),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16.5" customHeight="1">
      <c r="A87" s="28"/>
      <c r="B87" s="176"/>
      <c r="C87" s="177"/>
      <c r="D87" s="177"/>
      <c r="E87" s="313" t="str">
        <f>E9</f>
        <v>12b - SO 12 - Gabionová stěna,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J121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J122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J123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255</v>
      </c>
      <c r="E99" s="221"/>
      <c r="F99" s="221"/>
      <c r="G99" s="221"/>
      <c r="H99" s="221"/>
      <c r="I99" s="221"/>
      <c r="J99" s="222">
        <f>J151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132</v>
      </c>
      <c r="E100" s="221"/>
      <c r="F100" s="221"/>
      <c r="G100" s="221"/>
      <c r="H100" s="221"/>
      <c r="I100" s="221"/>
      <c r="J100" s="222">
        <f>J157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134</v>
      </c>
      <c r="E101" s="221"/>
      <c r="F101" s="221"/>
      <c r="G101" s="221"/>
      <c r="H101" s="221"/>
      <c r="I101" s="221"/>
      <c r="J101" s="222">
        <f>J160</f>
        <v>0</v>
      </c>
      <c r="K101" s="219"/>
      <c r="L101" s="93"/>
    </row>
    <row r="102" spans="1:31" s="2" customFormat="1" ht="21.75" customHeight="1">
      <c r="A102" s="28"/>
      <c r="B102" s="176"/>
      <c r="C102" s="177"/>
      <c r="D102" s="177"/>
      <c r="E102" s="177"/>
      <c r="F102" s="177"/>
      <c r="G102" s="177"/>
      <c r="H102" s="177"/>
      <c r="I102" s="177"/>
      <c r="J102" s="177"/>
      <c r="K102" s="177"/>
      <c r="L102" s="37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31" s="2" customFormat="1" ht="6.95" customHeight="1">
      <c r="A103" s="28"/>
      <c r="B103" s="205"/>
      <c r="C103" s="206"/>
      <c r="D103" s="206"/>
      <c r="E103" s="206"/>
      <c r="F103" s="206"/>
      <c r="G103" s="206"/>
      <c r="H103" s="206"/>
      <c r="I103" s="206"/>
      <c r="J103" s="206"/>
      <c r="K103" s="206"/>
      <c r="L103" s="37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>
      <c r="B104" s="87"/>
      <c r="C104" s="87"/>
      <c r="D104" s="87"/>
      <c r="E104" s="87"/>
      <c r="F104" s="87"/>
      <c r="G104" s="87"/>
      <c r="H104" s="87"/>
      <c r="I104" s="87"/>
      <c r="J104" s="87"/>
      <c r="K104" s="87"/>
    </row>
    <row r="105" spans="1:31"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31">
      <c r="B106" s="87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31" s="2" customFormat="1" ht="6.95" customHeight="1">
      <c r="A107" s="28"/>
      <c r="B107" s="207"/>
      <c r="C107" s="208"/>
      <c r="D107" s="208"/>
      <c r="E107" s="208"/>
      <c r="F107" s="208"/>
      <c r="G107" s="208"/>
      <c r="H107" s="208"/>
      <c r="I107" s="208"/>
      <c r="J107" s="208"/>
      <c r="K107" s="208"/>
      <c r="L107" s="37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4.95" customHeight="1">
      <c r="A108" s="28"/>
      <c r="B108" s="176"/>
      <c r="C108" s="174" t="s">
        <v>135</v>
      </c>
      <c r="D108" s="177"/>
      <c r="E108" s="177"/>
      <c r="F108" s="177"/>
      <c r="G108" s="177"/>
      <c r="H108" s="177"/>
      <c r="I108" s="177"/>
      <c r="J108" s="177"/>
      <c r="K108" s="177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6.95" customHeight="1">
      <c r="A109" s="28"/>
      <c r="B109" s="176"/>
      <c r="C109" s="177"/>
      <c r="D109" s="177"/>
      <c r="E109" s="177"/>
      <c r="F109" s="177"/>
      <c r="G109" s="177"/>
      <c r="H109" s="177"/>
      <c r="I109" s="177"/>
      <c r="J109" s="177"/>
      <c r="K109" s="177"/>
      <c r="L109" s="37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176"/>
      <c r="C110" s="175" t="s">
        <v>15</v>
      </c>
      <c r="D110" s="177"/>
      <c r="E110" s="177"/>
      <c r="F110" s="177"/>
      <c r="G110" s="177"/>
      <c r="H110" s="177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6.25" customHeight="1">
      <c r="A111" s="28"/>
      <c r="B111" s="176"/>
      <c r="C111" s="177"/>
      <c r="D111" s="177"/>
      <c r="E111" s="315" t="str">
        <f>E7</f>
        <v>Expozice JZ Afrika, ZOO Dvůr Králové a.s. - Změna B, 3.etapa, 4.část</v>
      </c>
      <c r="F111" s="316"/>
      <c r="G111" s="316"/>
      <c r="H111" s="316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176"/>
      <c r="C112" s="175" t="s">
        <v>122</v>
      </c>
      <c r="D112" s="177"/>
      <c r="E112" s="177"/>
      <c r="F112" s="177"/>
      <c r="G112" s="177"/>
      <c r="H112" s="177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6.5" customHeight="1">
      <c r="A113" s="28"/>
      <c r="B113" s="176"/>
      <c r="C113" s="177"/>
      <c r="D113" s="177"/>
      <c r="E113" s="313" t="str">
        <f>E9</f>
        <v>12b - SO 12 - Gabionová stěna, změna B, 3.etapa, 4.část</v>
      </c>
      <c r="F113" s="314"/>
      <c r="G113" s="314"/>
      <c r="H113" s="314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176"/>
      <c r="C114" s="177"/>
      <c r="D114" s="177"/>
      <c r="E114" s="177"/>
      <c r="F114" s="177"/>
      <c r="G114" s="177"/>
      <c r="H114" s="177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176"/>
      <c r="C115" s="175" t="s">
        <v>19</v>
      </c>
      <c r="D115" s="177"/>
      <c r="E115" s="177"/>
      <c r="F115" s="178" t="str">
        <f>F12</f>
        <v>Dvůr Králové nad Labem</v>
      </c>
      <c r="G115" s="177"/>
      <c r="H115" s="177"/>
      <c r="I115" s="175" t="s">
        <v>21</v>
      </c>
      <c r="J115" s="179" t="str">
        <f>IF(J12="","",J12)</f>
        <v>15. 8. 2022</v>
      </c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176"/>
      <c r="C116" s="177"/>
      <c r="D116" s="177"/>
      <c r="E116" s="177"/>
      <c r="F116" s="177"/>
      <c r="G116" s="177"/>
      <c r="H116" s="177"/>
      <c r="I116" s="177"/>
      <c r="J116" s="177"/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40.15" customHeight="1">
      <c r="A117" s="28"/>
      <c r="B117" s="176"/>
      <c r="C117" s="175" t="s">
        <v>23</v>
      </c>
      <c r="D117" s="177"/>
      <c r="E117" s="177"/>
      <c r="F117" s="178" t="str">
        <f>E15</f>
        <v>ZOO Dvůr Králové a.s., Štefánikova 1029, D.K.n.L.</v>
      </c>
      <c r="G117" s="177"/>
      <c r="H117" s="177"/>
      <c r="I117" s="175" t="s">
        <v>29</v>
      </c>
      <c r="J117" s="209" t="str">
        <f>E21</f>
        <v>Projektis spol. s r.o., Legionářská 562, D.K.n.L.</v>
      </c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5.2" customHeight="1">
      <c r="A118" s="28"/>
      <c r="B118" s="176"/>
      <c r="C118" s="175" t="s">
        <v>27</v>
      </c>
      <c r="D118" s="177"/>
      <c r="E118" s="177"/>
      <c r="F118" s="178" t="str">
        <f>IF(E18="","",E18)</f>
        <v xml:space="preserve"> </v>
      </c>
      <c r="G118" s="177"/>
      <c r="H118" s="177"/>
      <c r="I118" s="175" t="s">
        <v>32</v>
      </c>
      <c r="J118" s="209" t="str">
        <f>E24</f>
        <v>ing. V. Švehla</v>
      </c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0.35" customHeight="1">
      <c r="A119" s="28"/>
      <c r="B119" s="176"/>
      <c r="C119" s="177"/>
      <c r="D119" s="177"/>
      <c r="E119" s="177"/>
      <c r="F119" s="177"/>
      <c r="G119" s="177"/>
      <c r="H119" s="177"/>
      <c r="I119" s="177"/>
      <c r="J119" s="177"/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11" customFormat="1" ht="29.25" customHeight="1">
      <c r="A120" s="94"/>
      <c r="B120" s="223"/>
      <c r="C120" s="224" t="s">
        <v>136</v>
      </c>
      <c r="D120" s="225" t="s">
        <v>60</v>
      </c>
      <c r="E120" s="225" t="s">
        <v>56</v>
      </c>
      <c r="F120" s="225" t="s">
        <v>57</v>
      </c>
      <c r="G120" s="225" t="s">
        <v>137</v>
      </c>
      <c r="H120" s="225" t="s">
        <v>138</v>
      </c>
      <c r="I120" s="225" t="s">
        <v>139</v>
      </c>
      <c r="J120" s="225" t="s">
        <v>126</v>
      </c>
      <c r="K120" s="226" t="s">
        <v>140</v>
      </c>
      <c r="L120" s="99"/>
      <c r="M120" s="57" t="s">
        <v>1</v>
      </c>
      <c r="N120" s="58" t="s">
        <v>39</v>
      </c>
      <c r="O120" s="58" t="s">
        <v>141</v>
      </c>
      <c r="P120" s="58" t="s">
        <v>142</v>
      </c>
      <c r="Q120" s="58" t="s">
        <v>143</v>
      </c>
      <c r="R120" s="58" t="s">
        <v>144</v>
      </c>
      <c r="S120" s="58" t="s">
        <v>145</v>
      </c>
      <c r="T120" s="59" t="s">
        <v>146</v>
      </c>
      <c r="U120" s="94"/>
      <c r="V120" s="94"/>
      <c r="W120" s="94"/>
      <c r="X120" s="94"/>
      <c r="Y120" s="94"/>
      <c r="Z120" s="94"/>
      <c r="AA120" s="94"/>
      <c r="AB120" s="94"/>
      <c r="AC120" s="94"/>
      <c r="AD120" s="94"/>
      <c r="AE120" s="94"/>
    </row>
    <row r="121" spans="1:65" s="2" customFormat="1" ht="22.9" customHeight="1">
      <c r="A121" s="28"/>
      <c r="B121" s="176"/>
      <c r="C121" s="227" t="s">
        <v>147</v>
      </c>
      <c r="D121" s="177"/>
      <c r="E121" s="177"/>
      <c r="F121" s="177"/>
      <c r="G121" s="177"/>
      <c r="H121" s="177"/>
      <c r="I121" s="177"/>
      <c r="J121" s="228">
        <f>BK121</f>
        <v>0</v>
      </c>
      <c r="K121" s="177"/>
      <c r="L121" s="29"/>
      <c r="M121" s="60"/>
      <c r="N121" s="51"/>
      <c r="O121" s="61"/>
      <c r="P121" s="100">
        <f>P122</f>
        <v>459.66491200000007</v>
      </c>
      <c r="Q121" s="61"/>
      <c r="R121" s="100">
        <f>R122</f>
        <v>174.68050539999999</v>
      </c>
      <c r="S121" s="61"/>
      <c r="T121" s="101">
        <f>T122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T121" s="17" t="s">
        <v>74</v>
      </c>
      <c r="AU121" s="17" t="s">
        <v>128</v>
      </c>
      <c r="BK121" s="102">
        <f>BK122</f>
        <v>0</v>
      </c>
    </row>
    <row r="122" spans="1:65" s="12" customFormat="1" ht="25.9" customHeight="1">
      <c r="B122" s="229"/>
      <c r="C122" s="230"/>
      <c r="D122" s="231" t="s">
        <v>74</v>
      </c>
      <c r="E122" s="232" t="s">
        <v>148</v>
      </c>
      <c r="F122" s="232" t="s">
        <v>149</v>
      </c>
      <c r="G122" s="230"/>
      <c r="H122" s="230"/>
      <c r="I122" s="230"/>
      <c r="J122" s="233">
        <f>BK122</f>
        <v>0</v>
      </c>
      <c r="K122" s="230"/>
      <c r="L122" s="103"/>
      <c r="M122" s="105"/>
      <c r="N122" s="106"/>
      <c r="O122" s="106"/>
      <c r="P122" s="107">
        <f>P123+P151+P157+P160</f>
        <v>459.66491200000007</v>
      </c>
      <c r="Q122" s="106"/>
      <c r="R122" s="107">
        <f>R123+R151+R157+R160</f>
        <v>174.68050539999999</v>
      </c>
      <c r="S122" s="106"/>
      <c r="T122" s="108">
        <f>T123+T151+T157+T160</f>
        <v>0</v>
      </c>
      <c r="AR122" s="104" t="s">
        <v>8</v>
      </c>
      <c r="AT122" s="109" t="s">
        <v>74</v>
      </c>
      <c r="AU122" s="109" t="s">
        <v>75</v>
      </c>
      <c r="AY122" s="104" t="s">
        <v>150</v>
      </c>
      <c r="BK122" s="110">
        <f>BK123+BK151+BK157+BK160</f>
        <v>0</v>
      </c>
    </row>
    <row r="123" spans="1:65" s="12" customFormat="1" ht="22.9" customHeight="1">
      <c r="B123" s="229"/>
      <c r="C123" s="230"/>
      <c r="D123" s="231" t="s">
        <v>74</v>
      </c>
      <c r="E123" s="234" t="s">
        <v>8</v>
      </c>
      <c r="F123" s="234" t="s">
        <v>151</v>
      </c>
      <c r="G123" s="230"/>
      <c r="H123" s="230"/>
      <c r="I123" s="230"/>
      <c r="J123" s="235">
        <f>BK123</f>
        <v>0</v>
      </c>
      <c r="K123" s="230"/>
      <c r="L123" s="103"/>
      <c r="M123" s="105"/>
      <c r="N123" s="106"/>
      <c r="O123" s="106"/>
      <c r="P123" s="107">
        <f>SUM(P124:P150)</f>
        <v>52.229129999999991</v>
      </c>
      <c r="Q123" s="106"/>
      <c r="R123" s="107">
        <f>SUM(R124:R150)</f>
        <v>2.26206</v>
      </c>
      <c r="S123" s="106"/>
      <c r="T123" s="108">
        <f>SUM(T124:T150)</f>
        <v>0</v>
      </c>
      <c r="AR123" s="104" t="s">
        <v>8</v>
      </c>
      <c r="AT123" s="109" t="s">
        <v>74</v>
      </c>
      <c r="AU123" s="109" t="s">
        <v>8</v>
      </c>
      <c r="AY123" s="104" t="s">
        <v>150</v>
      </c>
      <c r="BK123" s="110">
        <f>SUM(BK124:BK150)</f>
        <v>0</v>
      </c>
    </row>
    <row r="124" spans="1:65" s="2" customFormat="1" ht="33" customHeight="1">
      <c r="A124" s="28"/>
      <c r="B124" s="176"/>
      <c r="C124" s="236" t="s">
        <v>8</v>
      </c>
      <c r="D124" s="236" t="s">
        <v>152</v>
      </c>
      <c r="E124" s="237" t="s">
        <v>256</v>
      </c>
      <c r="F124" s="238" t="s">
        <v>257</v>
      </c>
      <c r="G124" s="239" t="s">
        <v>163</v>
      </c>
      <c r="H124" s="240">
        <v>63.9</v>
      </c>
      <c r="I124" s="165"/>
      <c r="J124" s="241">
        <f>ROUND(I124*H124,0)</f>
        <v>0</v>
      </c>
      <c r="K124" s="238" t="s">
        <v>1</v>
      </c>
      <c r="L124" s="29"/>
      <c r="M124" s="111" t="s">
        <v>1</v>
      </c>
      <c r="N124" s="112" t="s">
        <v>40</v>
      </c>
      <c r="O124" s="113">
        <v>4.2000000000000003E-2</v>
      </c>
      <c r="P124" s="113">
        <f>O124*H124</f>
        <v>2.6838000000000002</v>
      </c>
      <c r="Q124" s="113">
        <v>3.5400000000000001E-2</v>
      </c>
      <c r="R124" s="113">
        <f>Q124*H124</f>
        <v>2.26206</v>
      </c>
      <c r="S124" s="113">
        <v>0</v>
      </c>
      <c r="T124" s="114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15" t="s">
        <v>157</v>
      </c>
      <c r="AT124" s="115" t="s">
        <v>152</v>
      </c>
      <c r="AU124" s="115" t="s">
        <v>84</v>
      </c>
      <c r="AY124" s="17" t="s">
        <v>150</v>
      </c>
      <c r="BE124" s="116">
        <f>IF(N124="základní",J124,0)</f>
        <v>0</v>
      </c>
      <c r="BF124" s="116">
        <f>IF(N124="snížená",J124,0)</f>
        <v>0</v>
      </c>
      <c r="BG124" s="116">
        <f>IF(N124="zákl. přenesená",J124,0)</f>
        <v>0</v>
      </c>
      <c r="BH124" s="116">
        <f>IF(N124="sníž. přenesená",J124,0)</f>
        <v>0</v>
      </c>
      <c r="BI124" s="116">
        <f>IF(N124="nulová",J124,0)</f>
        <v>0</v>
      </c>
      <c r="BJ124" s="17" t="s">
        <v>8</v>
      </c>
      <c r="BK124" s="116">
        <f>ROUND(I124*H124,0)</f>
        <v>0</v>
      </c>
      <c r="BL124" s="17" t="s">
        <v>157</v>
      </c>
      <c r="BM124" s="115" t="s">
        <v>258</v>
      </c>
    </row>
    <row r="125" spans="1:65" s="13" customFormat="1">
      <c r="B125" s="242"/>
      <c r="C125" s="243"/>
      <c r="D125" s="244" t="s">
        <v>159</v>
      </c>
      <c r="E125" s="245" t="s">
        <v>1</v>
      </c>
      <c r="F125" s="246" t="s">
        <v>259</v>
      </c>
      <c r="G125" s="243"/>
      <c r="H125" s="247">
        <v>63.9</v>
      </c>
      <c r="I125" s="243"/>
      <c r="J125" s="243"/>
      <c r="K125" s="243"/>
      <c r="L125" s="117"/>
      <c r="M125" s="119"/>
      <c r="N125" s="120"/>
      <c r="O125" s="120"/>
      <c r="P125" s="120"/>
      <c r="Q125" s="120"/>
      <c r="R125" s="120"/>
      <c r="S125" s="120"/>
      <c r="T125" s="121"/>
      <c r="AT125" s="118" t="s">
        <v>159</v>
      </c>
      <c r="AU125" s="118" t="s">
        <v>84</v>
      </c>
      <c r="AV125" s="13" t="s">
        <v>84</v>
      </c>
      <c r="AW125" s="13" t="s">
        <v>31</v>
      </c>
      <c r="AX125" s="13" t="s">
        <v>75</v>
      </c>
      <c r="AY125" s="118" t="s">
        <v>150</v>
      </c>
    </row>
    <row r="126" spans="1:65" s="14" customFormat="1">
      <c r="B126" s="248"/>
      <c r="C126" s="249"/>
      <c r="D126" s="244" t="s">
        <v>159</v>
      </c>
      <c r="E126" s="250" t="s">
        <v>251</v>
      </c>
      <c r="F126" s="251" t="s">
        <v>169</v>
      </c>
      <c r="G126" s="249"/>
      <c r="H126" s="252">
        <v>63.9</v>
      </c>
      <c r="I126" s="249"/>
      <c r="J126" s="249"/>
      <c r="K126" s="249"/>
      <c r="L126" s="122"/>
      <c r="M126" s="124"/>
      <c r="N126" s="125"/>
      <c r="O126" s="125"/>
      <c r="P126" s="125"/>
      <c r="Q126" s="125"/>
      <c r="R126" s="125"/>
      <c r="S126" s="125"/>
      <c r="T126" s="126"/>
      <c r="AT126" s="123" t="s">
        <v>159</v>
      </c>
      <c r="AU126" s="123" t="s">
        <v>84</v>
      </c>
      <c r="AV126" s="14" t="s">
        <v>167</v>
      </c>
      <c r="AW126" s="14" t="s">
        <v>31</v>
      </c>
      <c r="AX126" s="14" t="s">
        <v>8</v>
      </c>
      <c r="AY126" s="123" t="s">
        <v>150</v>
      </c>
    </row>
    <row r="127" spans="1:65" s="2" customFormat="1" ht="33" customHeight="1">
      <c r="A127" s="28"/>
      <c r="B127" s="176"/>
      <c r="C127" s="236" t="s">
        <v>84</v>
      </c>
      <c r="D127" s="236" t="s">
        <v>152</v>
      </c>
      <c r="E127" s="237" t="s">
        <v>161</v>
      </c>
      <c r="F127" s="238" t="s">
        <v>260</v>
      </c>
      <c r="G127" s="239" t="s">
        <v>163</v>
      </c>
      <c r="H127" s="240">
        <v>15.31</v>
      </c>
      <c r="I127" s="165"/>
      <c r="J127" s="241">
        <f>ROUND(I127*H127,0)</f>
        <v>0</v>
      </c>
      <c r="K127" s="238" t="s">
        <v>156</v>
      </c>
      <c r="L127" s="29"/>
      <c r="M127" s="111" t="s">
        <v>1</v>
      </c>
      <c r="N127" s="112" t="s">
        <v>40</v>
      </c>
      <c r="O127" s="113">
        <v>0.41399999999999998</v>
      </c>
      <c r="P127" s="113">
        <f>O127*H127</f>
        <v>6.3383399999999996</v>
      </c>
      <c r="Q127" s="113">
        <v>0</v>
      </c>
      <c r="R127" s="113">
        <f>Q127*H127</f>
        <v>0</v>
      </c>
      <c r="S127" s="113">
        <v>0</v>
      </c>
      <c r="T127" s="11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15" t="s">
        <v>157</v>
      </c>
      <c r="AT127" s="115" t="s">
        <v>152</v>
      </c>
      <c r="AU127" s="115" t="s">
        <v>84</v>
      </c>
      <c r="AY127" s="17" t="s">
        <v>150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7" t="s">
        <v>8</v>
      </c>
      <c r="BK127" s="116">
        <f>ROUND(I127*H127,0)</f>
        <v>0</v>
      </c>
      <c r="BL127" s="17" t="s">
        <v>157</v>
      </c>
      <c r="BM127" s="115" t="s">
        <v>261</v>
      </c>
    </row>
    <row r="128" spans="1:65" s="13" customFormat="1">
      <c r="B128" s="242"/>
      <c r="C128" s="243"/>
      <c r="D128" s="244" t="s">
        <v>159</v>
      </c>
      <c r="E128" s="245" t="s">
        <v>1</v>
      </c>
      <c r="F128" s="246" t="s">
        <v>262</v>
      </c>
      <c r="G128" s="243"/>
      <c r="H128" s="247">
        <v>30.619</v>
      </c>
      <c r="I128" s="243"/>
      <c r="J128" s="243"/>
      <c r="K128" s="243"/>
      <c r="L128" s="117"/>
      <c r="M128" s="119"/>
      <c r="N128" s="120"/>
      <c r="O128" s="120"/>
      <c r="P128" s="120"/>
      <c r="Q128" s="120"/>
      <c r="R128" s="120"/>
      <c r="S128" s="120"/>
      <c r="T128" s="121"/>
      <c r="AT128" s="118" t="s">
        <v>159</v>
      </c>
      <c r="AU128" s="118" t="s">
        <v>84</v>
      </c>
      <c r="AV128" s="13" t="s">
        <v>84</v>
      </c>
      <c r="AW128" s="13" t="s">
        <v>31</v>
      </c>
      <c r="AX128" s="13" t="s">
        <v>75</v>
      </c>
      <c r="AY128" s="118" t="s">
        <v>150</v>
      </c>
    </row>
    <row r="129" spans="1:65" s="14" customFormat="1">
      <c r="B129" s="248"/>
      <c r="C129" s="249"/>
      <c r="D129" s="244" t="s">
        <v>159</v>
      </c>
      <c r="E129" s="250" t="s">
        <v>245</v>
      </c>
      <c r="F129" s="251" t="s">
        <v>169</v>
      </c>
      <c r="G129" s="249"/>
      <c r="H129" s="252">
        <v>30.619</v>
      </c>
      <c r="I129" s="249"/>
      <c r="J129" s="249"/>
      <c r="K129" s="249"/>
      <c r="L129" s="122"/>
      <c r="M129" s="124"/>
      <c r="N129" s="125"/>
      <c r="O129" s="125"/>
      <c r="P129" s="125"/>
      <c r="Q129" s="125"/>
      <c r="R129" s="125"/>
      <c r="S129" s="125"/>
      <c r="T129" s="126"/>
      <c r="AT129" s="123" t="s">
        <v>159</v>
      </c>
      <c r="AU129" s="123" t="s">
        <v>84</v>
      </c>
      <c r="AV129" s="14" t="s">
        <v>167</v>
      </c>
      <c r="AW129" s="14" t="s">
        <v>31</v>
      </c>
      <c r="AX129" s="14" t="s">
        <v>75</v>
      </c>
      <c r="AY129" s="123" t="s">
        <v>150</v>
      </c>
    </row>
    <row r="130" spans="1:65" s="13" customFormat="1">
      <c r="B130" s="242"/>
      <c r="C130" s="243"/>
      <c r="D130" s="244" t="s">
        <v>159</v>
      </c>
      <c r="E130" s="245" t="s">
        <v>1</v>
      </c>
      <c r="F130" s="246" t="s">
        <v>263</v>
      </c>
      <c r="G130" s="243"/>
      <c r="H130" s="247">
        <v>15.31</v>
      </c>
      <c r="I130" s="243"/>
      <c r="J130" s="243"/>
      <c r="K130" s="243"/>
      <c r="L130" s="117"/>
      <c r="M130" s="119"/>
      <c r="N130" s="120"/>
      <c r="O130" s="120"/>
      <c r="P130" s="120"/>
      <c r="Q130" s="120"/>
      <c r="R130" s="120"/>
      <c r="S130" s="120"/>
      <c r="T130" s="121"/>
      <c r="AT130" s="118" t="s">
        <v>159</v>
      </c>
      <c r="AU130" s="118" t="s">
        <v>84</v>
      </c>
      <c r="AV130" s="13" t="s">
        <v>84</v>
      </c>
      <c r="AW130" s="13" t="s">
        <v>31</v>
      </c>
      <c r="AX130" s="13" t="s">
        <v>8</v>
      </c>
      <c r="AY130" s="118" t="s">
        <v>150</v>
      </c>
    </row>
    <row r="131" spans="1:65" s="2" customFormat="1" ht="33" customHeight="1">
      <c r="A131" s="28"/>
      <c r="B131" s="176"/>
      <c r="C131" s="236" t="s">
        <v>167</v>
      </c>
      <c r="D131" s="236" t="s">
        <v>152</v>
      </c>
      <c r="E131" s="237" t="s">
        <v>170</v>
      </c>
      <c r="F131" s="238" t="s">
        <v>264</v>
      </c>
      <c r="G131" s="239" t="s">
        <v>163</v>
      </c>
      <c r="H131" s="240">
        <v>15.31</v>
      </c>
      <c r="I131" s="165"/>
      <c r="J131" s="241">
        <f>ROUND(I131*H131,0)</f>
        <v>0</v>
      </c>
      <c r="K131" s="238" t="s">
        <v>156</v>
      </c>
      <c r="L131" s="29"/>
      <c r="M131" s="111" t="s">
        <v>1</v>
      </c>
      <c r="N131" s="112" t="s">
        <v>40</v>
      </c>
      <c r="O131" s="113">
        <v>0.56299999999999994</v>
      </c>
      <c r="P131" s="113">
        <f>O131*H131</f>
        <v>8.6195299999999992</v>
      </c>
      <c r="Q131" s="113">
        <v>0</v>
      </c>
      <c r="R131" s="113">
        <f>Q131*H131</f>
        <v>0</v>
      </c>
      <c r="S131" s="113">
        <v>0</v>
      </c>
      <c r="T131" s="11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15" t="s">
        <v>157</v>
      </c>
      <c r="AT131" s="115" t="s">
        <v>152</v>
      </c>
      <c r="AU131" s="115" t="s">
        <v>84</v>
      </c>
      <c r="AY131" s="17" t="s">
        <v>150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7" t="s">
        <v>8</v>
      </c>
      <c r="BK131" s="116">
        <f>ROUND(I131*H131,0)</f>
        <v>0</v>
      </c>
      <c r="BL131" s="17" t="s">
        <v>157</v>
      </c>
      <c r="BM131" s="115" t="s">
        <v>265</v>
      </c>
    </row>
    <row r="132" spans="1:65" s="13" customFormat="1">
      <c r="B132" s="242"/>
      <c r="C132" s="243"/>
      <c r="D132" s="244" t="s">
        <v>159</v>
      </c>
      <c r="E132" s="245" t="s">
        <v>1</v>
      </c>
      <c r="F132" s="246" t="s">
        <v>263</v>
      </c>
      <c r="G132" s="243"/>
      <c r="H132" s="247">
        <v>15.31</v>
      </c>
      <c r="I132" s="243"/>
      <c r="J132" s="243"/>
      <c r="K132" s="243"/>
      <c r="L132" s="117"/>
      <c r="M132" s="119"/>
      <c r="N132" s="120"/>
      <c r="O132" s="120"/>
      <c r="P132" s="120"/>
      <c r="Q132" s="120"/>
      <c r="R132" s="120"/>
      <c r="S132" s="120"/>
      <c r="T132" s="121"/>
      <c r="AT132" s="118" t="s">
        <v>159</v>
      </c>
      <c r="AU132" s="118" t="s">
        <v>84</v>
      </c>
      <c r="AV132" s="13" t="s">
        <v>84</v>
      </c>
      <c r="AW132" s="13" t="s">
        <v>31</v>
      </c>
      <c r="AX132" s="13" t="s">
        <v>8</v>
      </c>
      <c r="AY132" s="118" t="s">
        <v>150</v>
      </c>
    </row>
    <row r="133" spans="1:65" s="2" customFormat="1" ht="37.9" customHeight="1">
      <c r="A133" s="28"/>
      <c r="B133" s="176"/>
      <c r="C133" s="236" t="s">
        <v>157</v>
      </c>
      <c r="D133" s="236" t="s">
        <v>152</v>
      </c>
      <c r="E133" s="237" t="s">
        <v>173</v>
      </c>
      <c r="F133" s="238" t="s">
        <v>266</v>
      </c>
      <c r="G133" s="239" t="s">
        <v>163</v>
      </c>
      <c r="H133" s="240">
        <v>15.31</v>
      </c>
      <c r="I133" s="165"/>
      <c r="J133" s="241">
        <f>ROUND(I133*H133,0)</f>
        <v>0</v>
      </c>
      <c r="K133" s="238" t="s">
        <v>156</v>
      </c>
      <c r="L133" s="29"/>
      <c r="M133" s="111" t="s">
        <v>1</v>
      </c>
      <c r="N133" s="112" t="s">
        <v>40</v>
      </c>
      <c r="O133" s="113">
        <v>8.6999999999999994E-2</v>
      </c>
      <c r="P133" s="113">
        <f>O133*H133</f>
        <v>1.3319699999999999</v>
      </c>
      <c r="Q133" s="113">
        <v>0</v>
      </c>
      <c r="R133" s="113">
        <f>Q133*H133</f>
        <v>0</v>
      </c>
      <c r="S133" s="113">
        <v>0</v>
      </c>
      <c r="T133" s="11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15" t="s">
        <v>157</v>
      </c>
      <c r="AT133" s="115" t="s">
        <v>152</v>
      </c>
      <c r="AU133" s="115" t="s">
        <v>84</v>
      </c>
      <c r="AY133" s="17" t="s">
        <v>150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7" t="s">
        <v>8</v>
      </c>
      <c r="BK133" s="116">
        <f>ROUND(I133*H133,0)</f>
        <v>0</v>
      </c>
      <c r="BL133" s="17" t="s">
        <v>157</v>
      </c>
      <c r="BM133" s="115" t="s">
        <v>267</v>
      </c>
    </row>
    <row r="134" spans="1:65" s="13" customFormat="1">
      <c r="B134" s="242"/>
      <c r="C134" s="243"/>
      <c r="D134" s="244" t="s">
        <v>159</v>
      </c>
      <c r="E134" s="245" t="s">
        <v>1</v>
      </c>
      <c r="F134" s="246" t="s">
        <v>263</v>
      </c>
      <c r="G134" s="243"/>
      <c r="H134" s="247">
        <v>15.31</v>
      </c>
      <c r="I134" s="243"/>
      <c r="J134" s="243"/>
      <c r="K134" s="243"/>
      <c r="L134" s="117"/>
      <c r="M134" s="119"/>
      <c r="N134" s="120"/>
      <c r="O134" s="120"/>
      <c r="P134" s="120"/>
      <c r="Q134" s="120"/>
      <c r="R134" s="120"/>
      <c r="S134" s="120"/>
      <c r="T134" s="121"/>
      <c r="AT134" s="118" t="s">
        <v>159</v>
      </c>
      <c r="AU134" s="118" t="s">
        <v>84</v>
      </c>
      <c r="AV134" s="13" t="s">
        <v>84</v>
      </c>
      <c r="AW134" s="13" t="s">
        <v>31</v>
      </c>
      <c r="AX134" s="13" t="s">
        <v>8</v>
      </c>
      <c r="AY134" s="118" t="s">
        <v>150</v>
      </c>
    </row>
    <row r="135" spans="1:65" s="2" customFormat="1" ht="37.9" customHeight="1">
      <c r="A135" s="28"/>
      <c r="B135" s="176"/>
      <c r="C135" s="236" t="s">
        <v>176</v>
      </c>
      <c r="D135" s="236" t="s">
        <v>152</v>
      </c>
      <c r="E135" s="237" t="s">
        <v>177</v>
      </c>
      <c r="F135" s="238" t="s">
        <v>268</v>
      </c>
      <c r="G135" s="239" t="s">
        <v>163</v>
      </c>
      <c r="H135" s="240">
        <v>306.2</v>
      </c>
      <c r="I135" s="165"/>
      <c r="J135" s="241">
        <f>ROUND(I135*H135,0)</f>
        <v>0</v>
      </c>
      <c r="K135" s="238" t="s">
        <v>156</v>
      </c>
      <c r="L135" s="29"/>
      <c r="M135" s="111" t="s">
        <v>1</v>
      </c>
      <c r="N135" s="112" t="s">
        <v>40</v>
      </c>
      <c r="O135" s="113">
        <v>5.0000000000000001E-3</v>
      </c>
      <c r="P135" s="113">
        <f>O135*H135</f>
        <v>1.5309999999999999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15" t="s">
        <v>157</v>
      </c>
      <c r="AT135" s="115" t="s">
        <v>152</v>
      </c>
      <c r="AU135" s="115" t="s">
        <v>84</v>
      </c>
      <c r="AY135" s="17" t="s">
        <v>150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7" t="s">
        <v>8</v>
      </c>
      <c r="BK135" s="116">
        <f>ROUND(I135*H135,0)</f>
        <v>0</v>
      </c>
      <c r="BL135" s="17" t="s">
        <v>157</v>
      </c>
      <c r="BM135" s="115" t="s">
        <v>269</v>
      </c>
    </row>
    <row r="136" spans="1:65" s="13" customFormat="1">
      <c r="B136" s="242"/>
      <c r="C136" s="243"/>
      <c r="D136" s="244" t="s">
        <v>159</v>
      </c>
      <c r="E136" s="245" t="s">
        <v>1</v>
      </c>
      <c r="F136" s="246" t="s">
        <v>263</v>
      </c>
      <c r="G136" s="243"/>
      <c r="H136" s="247">
        <v>15.31</v>
      </c>
      <c r="I136" s="243"/>
      <c r="J136" s="243"/>
      <c r="K136" s="243"/>
      <c r="L136" s="117"/>
      <c r="M136" s="119"/>
      <c r="N136" s="120"/>
      <c r="O136" s="120"/>
      <c r="P136" s="120"/>
      <c r="Q136" s="120"/>
      <c r="R136" s="120"/>
      <c r="S136" s="120"/>
      <c r="T136" s="121"/>
      <c r="AT136" s="118" t="s">
        <v>159</v>
      </c>
      <c r="AU136" s="118" t="s">
        <v>84</v>
      </c>
      <c r="AV136" s="13" t="s">
        <v>84</v>
      </c>
      <c r="AW136" s="13" t="s">
        <v>31</v>
      </c>
      <c r="AX136" s="13" t="s">
        <v>8</v>
      </c>
      <c r="AY136" s="118" t="s">
        <v>150</v>
      </c>
    </row>
    <row r="137" spans="1:65" s="13" customFormat="1">
      <c r="B137" s="242"/>
      <c r="C137" s="243"/>
      <c r="D137" s="244" t="s">
        <v>159</v>
      </c>
      <c r="E137" s="243"/>
      <c r="F137" s="246" t="s">
        <v>270</v>
      </c>
      <c r="G137" s="243"/>
      <c r="H137" s="247">
        <v>306.2</v>
      </c>
      <c r="I137" s="243"/>
      <c r="J137" s="243"/>
      <c r="K137" s="243"/>
      <c r="L137" s="117"/>
      <c r="M137" s="119"/>
      <c r="N137" s="120"/>
      <c r="O137" s="120"/>
      <c r="P137" s="120"/>
      <c r="Q137" s="120"/>
      <c r="R137" s="120"/>
      <c r="S137" s="120"/>
      <c r="T137" s="121"/>
      <c r="AT137" s="118" t="s">
        <v>159</v>
      </c>
      <c r="AU137" s="118" t="s">
        <v>84</v>
      </c>
      <c r="AV137" s="13" t="s">
        <v>84</v>
      </c>
      <c r="AW137" s="13" t="s">
        <v>3</v>
      </c>
      <c r="AX137" s="13" t="s">
        <v>8</v>
      </c>
      <c r="AY137" s="118" t="s">
        <v>150</v>
      </c>
    </row>
    <row r="138" spans="1:65" s="2" customFormat="1" ht="37.9" customHeight="1">
      <c r="A138" s="28"/>
      <c r="B138" s="176"/>
      <c r="C138" s="236" t="s">
        <v>181</v>
      </c>
      <c r="D138" s="236" t="s">
        <v>152</v>
      </c>
      <c r="E138" s="237" t="s">
        <v>182</v>
      </c>
      <c r="F138" s="238" t="s">
        <v>271</v>
      </c>
      <c r="G138" s="239" t="s">
        <v>163</v>
      </c>
      <c r="H138" s="240">
        <v>15.31</v>
      </c>
      <c r="I138" s="165"/>
      <c r="J138" s="241">
        <f>ROUND(I138*H138,0)</f>
        <v>0</v>
      </c>
      <c r="K138" s="238" t="s">
        <v>156</v>
      </c>
      <c r="L138" s="29"/>
      <c r="M138" s="111" t="s">
        <v>1</v>
      </c>
      <c r="N138" s="112" t="s">
        <v>40</v>
      </c>
      <c r="O138" s="113">
        <v>9.9000000000000005E-2</v>
      </c>
      <c r="P138" s="113">
        <f>O138*H138</f>
        <v>1.5156900000000002</v>
      </c>
      <c r="Q138" s="113">
        <v>0</v>
      </c>
      <c r="R138" s="113">
        <f>Q138*H138</f>
        <v>0</v>
      </c>
      <c r="S138" s="113">
        <v>0</v>
      </c>
      <c r="T138" s="11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15" t="s">
        <v>157</v>
      </c>
      <c r="AT138" s="115" t="s">
        <v>152</v>
      </c>
      <c r="AU138" s="115" t="s">
        <v>84</v>
      </c>
      <c r="AY138" s="17" t="s">
        <v>150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7" t="s">
        <v>8</v>
      </c>
      <c r="BK138" s="116">
        <f>ROUND(I138*H138,0)</f>
        <v>0</v>
      </c>
      <c r="BL138" s="17" t="s">
        <v>157</v>
      </c>
      <c r="BM138" s="115" t="s">
        <v>272</v>
      </c>
    </row>
    <row r="139" spans="1:65" s="13" customFormat="1">
      <c r="B139" s="242"/>
      <c r="C139" s="243"/>
      <c r="D139" s="244" t="s">
        <v>159</v>
      </c>
      <c r="E139" s="245" t="s">
        <v>1</v>
      </c>
      <c r="F139" s="246" t="s">
        <v>263</v>
      </c>
      <c r="G139" s="243"/>
      <c r="H139" s="247">
        <v>15.31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31</v>
      </c>
      <c r="AX139" s="13" t="s">
        <v>8</v>
      </c>
      <c r="AY139" s="118" t="s">
        <v>150</v>
      </c>
    </row>
    <row r="140" spans="1:65" s="2" customFormat="1" ht="37.9" customHeight="1">
      <c r="A140" s="28"/>
      <c r="B140" s="176"/>
      <c r="C140" s="236" t="s">
        <v>185</v>
      </c>
      <c r="D140" s="236" t="s">
        <v>152</v>
      </c>
      <c r="E140" s="237" t="s">
        <v>186</v>
      </c>
      <c r="F140" s="238" t="s">
        <v>273</v>
      </c>
      <c r="G140" s="239" t="s">
        <v>163</v>
      </c>
      <c r="H140" s="240">
        <v>306.2</v>
      </c>
      <c r="I140" s="165"/>
      <c r="J140" s="241">
        <f>ROUND(I140*H140,0)</f>
        <v>0</v>
      </c>
      <c r="K140" s="238" t="s">
        <v>156</v>
      </c>
      <c r="L140" s="29"/>
      <c r="M140" s="111" t="s">
        <v>1</v>
      </c>
      <c r="N140" s="112" t="s">
        <v>40</v>
      </c>
      <c r="O140" s="113">
        <v>6.0000000000000001E-3</v>
      </c>
      <c r="P140" s="113">
        <f>O140*H140</f>
        <v>1.8371999999999999</v>
      </c>
      <c r="Q140" s="113">
        <v>0</v>
      </c>
      <c r="R140" s="113">
        <f>Q140*H140</f>
        <v>0</v>
      </c>
      <c r="S140" s="113">
        <v>0</v>
      </c>
      <c r="T140" s="11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5" t="s">
        <v>157</v>
      </c>
      <c r="AT140" s="115" t="s">
        <v>152</v>
      </c>
      <c r="AU140" s="115" t="s">
        <v>84</v>
      </c>
      <c r="AY140" s="17" t="s">
        <v>150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7" t="s">
        <v>8</v>
      </c>
      <c r="BK140" s="116">
        <f>ROUND(I140*H140,0)</f>
        <v>0</v>
      </c>
      <c r="BL140" s="17" t="s">
        <v>157</v>
      </c>
      <c r="BM140" s="115" t="s">
        <v>274</v>
      </c>
    </row>
    <row r="141" spans="1:65" s="13" customFormat="1">
      <c r="B141" s="242"/>
      <c r="C141" s="243"/>
      <c r="D141" s="244" t="s">
        <v>159</v>
      </c>
      <c r="E141" s="245" t="s">
        <v>1</v>
      </c>
      <c r="F141" s="246" t="s">
        <v>263</v>
      </c>
      <c r="G141" s="243"/>
      <c r="H141" s="247">
        <v>15.31</v>
      </c>
      <c r="I141" s="243"/>
      <c r="J141" s="243"/>
      <c r="K141" s="243"/>
      <c r="L141" s="117"/>
      <c r="M141" s="119"/>
      <c r="N141" s="120"/>
      <c r="O141" s="120"/>
      <c r="P141" s="120"/>
      <c r="Q141" s="120"/>
      <c r="R141" s="120"/>
      <c r="S141" s="120"/>
      <c r="T141" s="121"/>
      <c r="AT141" s="118" t="s">
        <v>159</v>
      </c>
      <c r="AU141" s="118" t="s">
        <v>84</v>
      </c>
      <c r="AV141" s="13" t="s">
        <v>84</v>
      </c>
      <c r="AW141" s="13" t="s">
        <v>31</v>
      </c>
      <c r="AX141" s="13" t="s">
        <v>8</v>
      </c>
      <c r="AY141" s="118" t="s">
        <v>150</v>
      </c>
    </row>
    <row r="142" spans="1:65" s="13" customFormat="1">
      <c r="B142" s="242"/>
      <c r="C142" s="243"/>
      <c r="D142" s="244" t="s">
        <v>159</v>
      </c>
      <c r="E142" s="243"/>
      <c r="F142" s="246" t="s">
        <v>270</v>
      </c>
      <c r="G142" s="243"/>
      <c r="H142" s="247">
        <v>306.2</v>
      </c>
      <c r="I142" s="243"/>
      <c r="J142" s="243"/>
      <c r="K142" s="243"/>
      <c r="L142" s="117"/>
      <c r="M142" s="119"/>
      <c r="N142" s="120"/>
      <c r="O142" s="120"/>
      <c r="P142" s="120"/>
      <c r="Q142" s="120"/>
      <c r="R142" s="120"/>
      <c r="S142" s="120"/>
      <c r="T142" s="121"/>
      <c r="AT142" s="118" t="s">
        <v>159</v>
      </c>
      <c r="AU142" s="118" t="s">
        <v>84</v>
      </c>
      <c r="AV142" s="13" t="s">
        <v>84</v>
      </c>
      <c r="AW142" s="13" t="s">
        <v>3</v>
      </c>
      <c r="AX142" s="13" t="s">
        <v>8</v>
      </c>
      <c r="AY142" s="118" t="s">
        <v>150</v>
      </c>
    </row>
    <row r="143" spans="1:65" s="2" customFormat="1" ht="33" customHeight="1">
      <c r="A143" s="28"/>
      <c r="B143" s="176"/>
      <c r="C143" s="236" t="s">
        <v>189</v>
      </c>
      <c r="D143" s="236" t="s">
        <v>152</v>
      </c>
      <c r="E143" s="237" t="s">
        <v>190</v>
      </c>
      <c r="F143" s="238" t="s">
        <v>191</v>
      </c>
      <c r="G143" s="239" t="s">
        <v>192</v>
      </c>
      <c r="H143" s="240">
        <v>55.113999999999997</v>
      </c>
      <c r="I143" s="165"/>
      <c r="J143" s="241">
        <f>ROUND(I143*H143,0)</f>
        <v>0</v>
      </c>
      <c r="K143" s="238" t="s">
        <v>156</v>
      </c>
      <c r="L143" s="29"/>
      <c r="M143" s="111" t="s">
        <v>1</v>
      </c>
      <c r="N143" s="112" t="s">
        <v>40</v>
      </c>
      <c r="O143" s="113">
        <v>0</v>
      </c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15" t="s">
        <v>157</v>
      </c>
      <c r="AT143" s="115" t="s">
        <v>152</v>
      </c>
      <c r="AU143" s="115" t="s">
        <v>84</v>
      </c>
      <c r="AY143" s="17" t="s">
        <v>150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7" t="s">
        <v>8</v>
      </c>
      <c r="BK143" s="116">
        <f>ROUND(I143*H143,0)</f>
        <v>0</v>
      </c>
      <c r="BL143" s="17" t="s">
        <v>157</v>
      </c>
      <c r="BM143" s="115" t="s">
        <v>275</v>
      </c>
    </row>
    <row r="144" spans="1:65" s="13" customFormat="1">
      <c r="B144" s="242"/>
      <c r="C144" s="243"/>
      <c r="D144" s="244" t="s">
        <v>159</v>
      </c>
      <c r="E144" s="245" t="s">
        <v>1</v>
      </c>
      <c r="F144" s="246" t="s">
        <v>276</v>
      </c>
      <c r="G144" s="243"/>
      <c r="H144" s="247">
        <v>55.113999999999997</v>
      </c>
      <c r="I144" s="243"/>
      <c r="J144" s="243"/>
      <c r="K144" s="243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159</v>
      </c>
      <c r="AU144" s="118" t="s">
        <v>84</v>
      </c>
      <c r="AV144" s="13" t="s">
        <v>84</v>
      </c>
      <c r="AW144" s="13" t="s">
        <v>31</v>
      </c>
      <c r="AX144" s="13" t="s">
        <v>8</v>
      </c>
      <c r="AY144" s="118" t="s">
        <v>150</v>
      </c>
    </row>
    <row r="145" spans="1:65" s="2" customFormat="1" ht="24.2" customHeight="1">
      <c r="A145" s="28"/>
      <c r="B145" s="176"/>
      <c r="C145" s="236" t="s">
        <v>195</v>
      </c>
      <c r="D145" s="236" t="s">
        <v>152</v>
      </c>
      <c r="E145" s="237" t="s">
        <v>277</v>
      </c>
      <c r="F145" s="238" t="s">
        <v>278</v>
      </c>
      <c r="G145" s="239" t="s">
        <v>163</v>
      </c>
      <c r="H145" s="240">
        <v>63.9</v>
      </c>
      <c r="I145" s="165"/>
      <c r="J145" s="241">
        <f>ROUND(I145*H145,0)</f>
        <v>0</v>
      </c>
      <c r="K145" s="238" t="s">
        <v>156</v>
      </c>
      <c r="L145" s="29"/>
      <c r="M145" s="111" t="s">
        <v>1</v>
      </c>
      <c r="N145" s="112" t="s">
        <v>40</v>
      </c>
      <c r="O145" s="113">
        <v>7.1999999999999995E-2</v>
      </c>
      <c r="P145" s="113">
        <f>O145*H145</f>
        <v>4.6007999999999996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157</v>
      </c>
      <c r="AT145" s="115" t="s">
        <v>152</v>
      </c>
      <c r="AU145" s="115" t="s">
        <v>84</v>
      </c>
      <c r="AY145" s="17" t="s">
        <v>150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7" t="s">
        <v>8</v>
      </c>
      <c r="BK145" s="116">
        <f>ROUND(I145*H145,0)</f>
        <v>0</v>
      </c>
      <c r="BL145" s="17" t="s">
        <v>157</v>
      </c>
      <c r="BM145" s="115" t="s">
        <v>279</v>
      </c>
    </row>
    <row r="146" spans="1:65" s="13" customFormat="1">
      <c r="B146" s="242"/>
      <c r="C146" s="243"/>
      <c r="D146" s="244" t="s">
        <v>159</v>
      </c>
      <c r="E146" s="245" t="s">
        <v>1</v>
      </c>
      <c r="F146" s="246" t="s">
        <v>251</v>
      </c>
      <c r="G146" s="243"/>
      <c r="H146" s="247">
        <v>63.9</v>
      </c>
      <c r="I146" s="243"/>
      <c r="J146" s="243"/>
      <c r="K146" s="243"/>
      <c r="L146" s="117"/>
      <c r="M146" s="119"/>
      <c r="N146" s="120"/>
      <c r="O146" s="120"/>
      <c r="P146" s="120"/>
      <c r="Q146" s="120"/>
      <c r="R146" s="120"/>
      <c r="S146" s="120"/>
      <c r="T146" s="121"/>
      <c r="AT146" s="118" t="s">
        <v>159</v>
      </c>
      <c r="AU146" s="118" t="s">
        <v>84</v>
      </c>
      <c r="AV146" s="13" t="s">
        <v>84</v>
      </c>
      <c r="AW146" s="13" t="s">
        <v>31</v>
      </c>
      <c r="AX146" s="13" t="s">
        <v>8</v>
      </c>
      <c r="AY146" s="118" t="s">
        <v>150</v>
      </c>
    </row>
    <row r="147" spans="1:65" s="2" customFormat="1" ht="33" customHeight="1">
      <c r="A147" s="28"/>
      <c r="B147" s="176"/>
      <c r="C147" s="236" t="s">
        <v>202</v>
      </c>
      <c r="D147" s="236" t="s">
        <v>152</v>
      </c>
      <c r="E147" s="237" t="s">
        <v>280</v>
      </c>
      <c r="F147" s="238" t="s">
        <v>281</v>
      </c>
      <c r="G147" s="239" t="s">
        <v>163</v>
      </c>
      <c r="H147" s="240">
        <v>63.9</v>
      </c>
      <c r="I147" s="165"/>
      <c r="J147" s="241">
        <f>ROUND(I147*H147,0)</f>
        <v>0</v>
      </c>
      <c r="K147" s="238" t="s">
        <v>156</v>
      </c>
      <c r="L147" s="29"/>
      <c r="M147" s="111" t="s">
        <v>1</v>
      </c>
      <c r="N147" s="112" t="s">
        <v>40</v>
      </c>
      <c r="O147" s="113">
        <v>4.3999999999999997E-2</v>
      </c>
      <c r="P147" s="113">
        <f>O147*H147</f>
        <v>2.8115999999999999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157</v>
      </c>
      <c r="AT147" s="115" t="s">
        <v>152</v>
      </c>
      <c r="AU147" s="115" t="s">
        <v>84</v>
      </c>
      <c r="AY147" s="17" t="s">
        <v>150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7" t="s">
        <v>8</v>
      </c>
      <c r="BK147" s="116">
        <f>ROUND(I147*H147,0)</f>
        <v>0</v>
      </c>
      <c r="BL147" s="17" t="s">
        <v>157</v>
      </c>
      <c r="BM147" s="115" t="s">
        <v>282</v>
      </c>
    </row>
    <row r="148" spans="1:65" s="13" customFormat="1">
      <c r="B148" s="242"/>
      <c r="C148" s="243"/>
      <c r="D148" s="244" t="s">
        <v>159</v>
      </c>
      <c r="E148" s="245" t="s">
        <v>1</v>
      </c>
      <c r="F148" s="246" t="s">
        <v>251</v>
      </c>
      <c r="G148" s="243"/>
      <c r="H148" s="247">
        <v>63.9</v>
      </c>
      <c r="I148" s="243"/>
      <c r="J148" s="243"/>
      <c r="K148" s="243"/>
      <c r="L148" s="117"/>
      <c r="M148" s="119"/>
      <c r="N148" s="120"/>
      <c r="O148" s="120"/>
      <c r="P148" s="120"/>
      <c r="Q148" s="120"/>
      <c r="R148" s="120"/>
      <c r="S148" s="120"/>
      <c r="T148" s="121"/>
      <c r="AT148" s="118" t="s">
        <v>159</v>
      </c>
      <c r="AU148" s="118" t="s">
        <v>84</v>
      </c>
      <c r="AV148" s="13" t="s">
        <v>84</v>
      </c>
      <c r="AW148" s="13" t="s">
        <v>31</v>
      </c>
      <c r="AX148" s="13" t="s">
        <v>8</v>
      </c>
      <c r="AY148" s="118" t="s">
        <v>150</v>
      </c>
    </row>
    <row r="149" spans="1:65" s="2" customFormat="1" ht="24.2" customHeight="1">
      <c r="A149" s="28"/>
      <c r="B149" s="176"/>
      <c r="C149" s="236" t="s">
        <v>207</v>
      </c>
      <c r="D149" s="236" t="s">
        <v>152</v>
      </c>
      <c r="E149" s="237" t="s">
        <v>283</v>
      </c>
      <c r="F149" s="238" t="s">
        <v>284</v>
      </c>
      <c r="G149" s="239" t="s">
        <v>163</v>
      </c>
      <c r="H149" s="240">
        <v>63.9</v>
      </c>
      <c r="I149" s="165"/>
      <c r="J149" s="241">
        <f>ROUND(I149*H149,0)</f>
        <v>0</v>
      </c>
      <c r="K149" s="238" t="s">
        <v>156</v>
      </c>
      <c r="L149" s="29"/>
      <c r="M149" s="111" t="s">
        <v>1</v>
      </c>
      <c r="N149" s="112" t="s">
        <v>40</v>
      </c>
      <c r="O149" s="113">
        <v>0.32800000000000001</v>
      </c>
      <c r="P149" s="113">
        <f>O149*H149</f>
        <v>20.959199999999999</v>
      </c>
      <c r="Q149" s="113">
        <v>0</v>
      </c>
      <c r="R149" s="113">
        <f>Q149*H149</f>
        <v>0</v>
      </c>
      <c r="S149" s="113">
        <v>0</v>
      </c>
      <c r="T149" s="114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15" t="s">
        <v>157</v>
      </c>
      <c r="AT149" s="115" t="s">
        <v>152</v>
      </c>
      <c r="AU149" s="115" t="s">
        <v>84</v>
      </c>
      <c r="AY149" s="17" t="s">
        <v>150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7" t="s">
        <v>8</v>
      </c>
      <c r="BK149" s="116">
        <f>ROUND(I149*H149,0)</f>
        <v>0</v>
      </c>
      <c r="BL149" s="17" t="s">
        <v>157</v>
      </c>
      <c r="BM149" s="115" t="s">
        <v>285</v>
      </c>
    </row>
    <row r="150" spans="1:65" s="13" customFormat="1">
      <c r="B150" s="242"/>
      <c r="C150" s="243"/>
      <c r="D150" s="244" t="s">
        <v>159</v>
      </c>
      <c r="E150" s="245" t="s">
        <v>1</v>
      </c>
      <c r="F150" s="246" t="s">
        <v>251</v>
      </c>
      <c r="G150" s="243"/>
      <c r="H150" s="247">
        <v>63.9</v>
      </c>
      <c r="I150" s="243"/>
      <c r="J150" s="243"/>
      <c r="K150" s="243"/>
      <c r="L150" s="117"/>
      <c r="M150" s="119"/>
      <c r="N150" s="120"/>
      <c r="O150" s="120"/>
      <c r="P150" s="120"/>
      <c r="Q150" s="120"/>
      <c r="R150" s="120"/>
      <c r="S150" s="120"/>
      <c r="T150" s="121"/>
      <c r="AT150" s="118" t="s">
        <v>159</v>
      </c>
      <c r="AU150" s="118" t="s">
        <v>84</v>
      </c>
      <c r="AV150" s="13" t="s">
        <v>84</v>
      </c>
      <c r="AW150" s="13" t="s">
        <v>31</v>
      </c>
      <c r="AX150" s="13" t="s">
        <v>8</v>
      </c>
      <c r="AY150" s="118" t="s">
        <v>150</v>
      </c>
    </row>
    <row r="151" spans="1:65" s="12" customFormat="1" ht="22.9" customHeight="1">
      <c r="B151" s="229"/>
      <c r="C151" s="230"/>
      <c r="D151" s="231" t="s">
        <v>74</v>
      </c>
      <c r="E151" s="234" t="s">
        <v>167</v>
      </c>
      <c r="F151" s="234" t="s">
        <v>286</v>
      </c>
      <c r="G151" s="230"/>
      <c r="H151" s="230"/>
      <c r="I151" s="230"/>
      <c r="J151" s="235">
        <f>BK151</f>
        <v>0</v>
      </c>
      <c r="K151" s="230"/>
      <c r="L151" s="103"/>
      <c r="M151" s="105"/>
      <c r="N151" s="106"/>
      <c r="O151" s="106"/>
      <c r="P151" s="107">
        <f>SUM(P152:P156)</f>
        <v>288.81717500000002</v>
      </c>
      <c r="Q151" s="106"/>
      <c r="R151" s="107">
        <f>SUM(R152:R156)</f>
        <v>172.3857204</v>
      </c>
      <c r="S151" s="106"/>
      <c r="T151" s="108">
        <f>SUM(T152:T156)</f>
        <v>0</v>
      </c>
      <c r="AR151" s="104" t="s">
        <v>8</v>
      </c>
      <c r="AT151" s="109" t="s">
        <v>74</v>
      </c>
      <c r="AU151" s="109" t="s">
        <v>8</v>
      </c>
      <c r="AY151" s="104" t="s">
        <v>150</v>
      </c>
      <c r="BK151" s="110">
        <f>SUM(BK152:BK156)</f>
        <v>0</v>
      </c>
    </row>
    <row r="152" spans="1:65" s="2" customFormat="1" ht="33" customHeight="1">
      <c r="A152" s="28"/>
      <c r="B152" s="176"/>
      <c r="C152" s="236" t="s">
        <v>211</v>
      </c>
      <c r="D152" s="236" t="s">
        <v>152</v>
      </c>
      <c r="E152" s="237" t="s">
        <v>287</v>
      </c>
      <c r="F152" s="238" t="s">
        <v>288</v>
      </c>
      <c r="G152" s="239" t="s">
        <v>163</v>
      </c>
      <c r="H152" s="240">
        <v>75.114999999999995</v>
      </c>
      <c r="I152" s="165"/>
      <c r="J152" s="241">
        <f>ROUND(I152*H152,0)</f>
        <v>0</v>
      </c>
      <c r="K152" s="238" t="s">
        <v>156</v>
      </c>
      <c r="L152" s="29"/>
      <c r="M152" s="111" t="s">
        <v>1</v>
      </c>
      <c r="N152" s="112" t="s">
        <v>40</v>
      </c>
      <c r="O152" s="113">
        <v>3.8450000000000002</v>
      </c>
      <c r="P152" s="113">
        <f>O152*H152</f>
        <v>288.81717500000002</v>
      </c>
      <c r="Q152" s="113">
        <v>1.4959999999999999E-2</v>
      </c>
      <c r="R152" s="113">
        <f>Q152*H152</f>
        <v>1.1237203999999998</v>
      </c>
      <c r="S152" s="113">
        <v>0</v>
      </c>
      <c r="T152" s="114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15" t="s">
        <v>157</v>
      </c>
      <c r="AT152" s="115" t="s">
        <v>152</v>
      </c>
      <c r="AU152" s="115" t="s">
        <v>84</v>
      </c>
      <c r="AY152" s="17" t="s">
        <v>150</v>
      </c>
      <c r="BE152" s="116">
        <f>IF(N152="základní",J152,0)</f>
        <v>0</v>
      </c>
      <c r="BF152" s="116">
        <f>IF(N152="snížená",J152,0)</f>
        <v>0</v>
      </c>
      <c r="BG152" s="116">
        <f>IF(N152="zákl. přenesená",J152,0)</f>
        <v>0</v>
      </c>
      <c r="BH152" s="116">
        <f>IF(N152="sníž. přenesená",J152,0)</f>
        <v>0</v>
      </c>
      <c r="BI152" s="116">
        <f>IF(N152="nulová",J152,0)</f>
        <v>0</v>
      </c>
      <c r="BJ152" s="17" t="s">
        <v>8</v>
      </c>
      <c r="BK152" s="116">
        <f>ROUND(I152*H152,0)</f>
        <v>0</v>
      </c>
      <c r="BL152" s="17" t="s">
        <v>157</v>
      </c>
      <c r="BM152" s="115" t="s">
        <v>289</v>
      </c>
    </row>
    <row r="153" spans="1:65" s="13" customFormat="1">
      <c r="B153" s="242"/>
      <c r="C153" s="243"/>
      <c r="D153" s="244" t="s">
        <v>159</v>
      </c>
      <c r="E153" s="245" t="s">
        <v>1</v>
      </c>
      <c r="F153" s="246" t="s">
        <v>290</v>
      </c>
      <c r="G153" s="243"/>
      <c r="H153" s="247">
        <v>75.114999999999995</v>
      </c>
      <c r="I153" s="243"/>
      <c r="J153" s="243"/>
      <c r="K153" s="243"/>
      <c r="L153" s="117"/>
      <c r="M153" s="119"/>
      <c r="N153" s="120"/>
      <c r="O153" s="120"/>
      <c r="P153" s="120"/>
      <c r="Q153" s="120"/>
      <c r="R153" s="120"/>
      <c r="S153" s="120"/>
      <c r="T153" s="121"/>
      <c r="AT153" s="118" t="s">
        <v>159</v>
      </c>
      <c r="AU153" s="118" t="s">
        <v>84</v>
      </c>
      <c r="AV153" s="13" t="s">
        <v>84</v>
      </c>
      <c r="AW153" s="13" t="s">
        <v>31</v>
      </c>
      <c r="AX153" s="13" t="s">
        <v>75</v>
      </c>
      <c r="AY153" s="118" t="s">
        <v>150</v>
      </c>
    </row>
    <row r="154" spans="1:65" s="14" customFormat="1">
      <c r="B154" s="248"/>
      <c r="C154" s="249"/>
      <c r="D154" s="244" t="s">
        <v>159</v>
      </c>
      <c r="E154" s="250" t="s">
        <v>248</v>
      </c>
      <c r="F154" s="251" t="s">
        <v>169</v>
      </c>
      <c r="G154" s="249"/>
      <c r="H154" s="252">
        <v>75.114999999999995</v>
      </c>
      <c r="I154" s="249"/>
      <c r="J154" s="249"/>
      <c r="K154" s="249"/>
      <c r="L154" s="122"/>
      <c r="M154" s="124"/>
      <c r="N154" s="125"/>
      <c r="O154" s="125"/>
      <c r="P154" s="125"/>
      <c r="Q154" s="125"/>
      <c r="R154" s="125"/>
      <c r="S154" s="125"/>
      <c r="T154" s="126"/>
      <c r="AT154" s="123" t="s">
        <v>159</v>
      </c>
      <c r="AU154" s="123" t="s">
        <v>84</v>
      </c>
      <c r="AV154" s="14" t="s">
        <v>167</v>
      </c>
      <c r="AW154" s="14" t="s">
        <v>31</v>
      </c>
      <c r="AX154" s="14" t="s">
        <v>8</v>
      </c>
      <c r="AY154" s="123" t="s">
        <v>150</v>
      </c>
    </row>
    <row r="155" spans="1:65" s="2" customFormat="1" ht="16.5" customHeight="1">
      <c r="A155" s="28"/>
      <c r="B155" s="176"/>
      <c r="C155" s="253" t="s">
        <v>217</v>
      </c>
      <c r="D155" s="253" t="s">
        <v>291</v>
      </c>
      <c r="E155" s="254" t="s">
        <v>292</v>
      </c>
      <c r="F155" s="255" t="s">
        <v>293</v>
      </c>
      <c r="G155" s="256" t="s">
        <v>192</v>
      </c>
      <c r="H155" s="257">
        <v>171.262</v>
      </c>
      <c r="I155" s="166"/>
      <c r="J155" s="258">
        <f>ROUND(I155*H155,0)</f>
        <v>0</v>
      </c>
      <c r="K155" s="255" t="s">
        <v>156</v>
      </c>
      <c r="L155" s="131"/>
      <c r="M155" s="132" t="s">
        <v>1</v>
      </c>
      <c r="N155" s="133" t="s">
        <v>40</v>
      </c>
      <c r="O155" s="113">
        <v>0</v>
      </c>
      <c r="P155" s="113">
        <f>O155*H155</f>
        <v>0</v>
      </c>
      <c r="Q155" s="113">
        <v>1</v>
      </c>
      <c r="R155" s="113">
        <f>Q155*H155</f>
        <v>171.262</v>
      </c>
      <c r="S155" s="113">
        <v>0</v>
      </c>
      <c r="T155" s="11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5" t="s">
        <v>189</v>
      </c>
      <c r="AT155" s="115" t="s">
        <v>291</v>
      </c>
      <c r="AU155" s="115" t="s">
        <v>84</v>
      </c>
      <c r="AY155" s="17" t="s">
        <v>150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7" t="s">
        <v>8</v>
      </c>
      <c r="BK155" s="116">
        <f>ROUND(I155*H155,0)</f>
        <v>0</v>
      </c>
      <c r="BL155" s="17" t="s">
        <v>157</v>
      </c>
      <c r="BM155" s="115" t="s">
        <v>294</v>
      </c>
    </row>
    <row r="156" spans="1:65" s="13" customFormat="1">
      <c r="B156" s="242"/>
      <c r="C156" s="243"/>
      <c r="D156" s="244" t="s">
        <v>159</v>
      </c>
      <c r="E156" s="245" t="s">
        <v>1</v>
      </c>
      <c r="F156" s="246" t="s">
        <v>295</v>
      </c>
      <c r="G156" s="243"/>
      <c r="H156" s="247">
        <v>171.262</v>
      </c>
      <c r="I156" s="243"/>
      <c r="J156" s="243"/>
      <c r="K156" s="243"/>
      <c r="L156" s="117"/>
      <c r="M156" s="119"/>
      <c r="N156" s="120"/>
      <c r="O156" s="120"/>
      <c r="P156" s="120"/>
      <c r="Q156" s="120"/>
      <c r="R156" s="120"/>
      <c r="S156" s="120"/>
      <c r="T156" s="121"/>
      <c r="AT156" s="118" t="s">
        <v>159</v>
      </c>
      <c r="AU156" s="118" t="s">
        <v>84</v>
      </c>
      <c r="AV156" s="13" t="s">
        <v>84</v>
      </c>
      <c r="AW156" s="13" t="s">
        <v>31</v>
      </c>
      <c r="AX156" s="13" t="s">
        <v>8</v>
      </c>
      <c r="AY156" s="118" t="s">
        <v>150</v>
      </c>
    </row>
    <row r="157" spans="1:65" s="12" customFormat="1" ht="22.9" customHeight="1">
      <c r="B157" s="229"/>
      <c r="C157" s="230"/>
      <c r="D157" s="231" t="s">
        <v>74</v>
      </c>
      <c r="E157" s="234" t="s">
        <v>195</v>
      </c>
      <c r="F157" s="234" t="s">
        <v>216</v>
      </c>
      <c r="G157" s="230"/>
      <c r="H157" s="230"/>
      <c r="I157" s="230"/>
      <c r="J157" s="235">
        <f>BK157</f>
        <v>0</v>
      </c>
      <c r="K157" s="230"/>
      <c r="L157" s="103"/>
      <c r="M157" s="105"/>
      <c r="N157" s="106"/>
      <c r="O157" s="106"/>
      <c r="P157" s="107">
        <f>SUM(P158:P159)</f>
        <v>5.6000000000000005</v>
      </c>
      <c r="Q157" s="106"/>
      <c r="R157" s="107">
        <f>SUM(R158:R159)</f>
        <v>3.2724999999999997E-2</v>
      </c>
      <c r="S157" s="106"/>
      <c r="T157" s="108">
        <f>SUM(T158:T159)</f>
        <v>0</v>
      </c>
      <c r="AR157" s="104" t="s">
        <v>8</v>
      </c>
      <c r="AT157" s="109" t="s">
        <v>74</v>
      </c>
      <c r="AU157" s="109" t="s">
        <v>8</v>
      </c>
      <c r="AY157" s="104" t="s">
        <v>150</v>
      </c>
      <c r="BK157" s="110">
        <f>SUM(BK158:BK159)</f>
        <v>0</v>
      </c>
    </row>
    <row r="158" spans="1:65" s="2" customFormat="1" ht="24.2" customHeight="1">
      <c r="A158" s="28"/>
      <c r="B158" s="176"/>
      <c r="C158" s="236" t="s">
        <v>221</v>
      </c>
      <c r="D158" s="236" t="s">
        <v>152</v>
      </c>
      <c r="E158" s="237" t="s">
        <v>222</v>
      </c>
      <c r="F158" s="238" t="s">
        <v>296</v>
      </c>
      <c r="G158" s="239" t="s">
        <v>155</v>
      </c>
      <c r="H158" s="240">
        <v>70</v>
      </c>
      <c r="I158" s="165"/>
      <c r="J158" s="241">
        <f>ROUND(I158*H158,0)</f>
        <v>0</v>
      </c>
      <c r="K158" s="238" t="s">
        <v>156</v>
      </c>
      <c r="L158" s="29"/>
      <c r="M158" s="111" t="s">
        <v>1</v>
      </c>
      <c r="N158" s="112" t="s">
        <v>40</v>
      </c>
      <c r="O158" s="113">
        <v>0.08</v>
      </c>
      <c r="P158" s="113">
        <f>O158*H158</f>
        <v>5.6000000000000005</v>
      </c>
      <c r="Q158" s="113">
        <v>4.6749999999999998E-4</v>
      </c>
      <c r="R158" s="113">
        <f>Q158*H158</f>
        <v>3.2724999999999997E-2</v>
      </c>
      <c r="S158" s="113">
        <v>0</v>
      </c>
      <c r="T158" s="114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15" t="s">
        <v>157</v>
      </c>
      <c r="AT158" s="115" t="s">
        <v>152</v>
      </c>
      <c r="AU158" s="115" t="s">
        <v>84</v>
      </c>
      <c r="AY158" s="17" t="s">
        <v>150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7" t="s">
        <v>8</v>
      </c>
      <c r="BK158" s="116">
        <f>ROUND(I158*H158,0)</f>
        <v>0</v>
      </c>
      <c r="BL158" s="17" t="s">
        <v>157</v>
      </c>
      <c r="BM158" s="115" t="s">
        <v>297</v>
      </c>
    </row>
    <row r="159" spans="1:65" s="13" customFormat="1">
      <c r="B159" s="242"/>
      <c r="C159" s="243"/>
      <c r="D159" s="244" t="s">
        <v>159</v>
      </c>
      <c r="E159" s="245" t="s">
        <v>1</v>
      </c>
      <c r="F159" s="246" t="s">
        <v>298</v>
      </c>
      <c r="G159" s="243"/>
      <c r="H159" s="247">
        <v>70</v>
      </c>
      <c r="I159" s="243"/>
      <c r="J159" s="243"/>
      <c r="K159" s="243"/>
      <c r="L159" s="117"/>
      <c r="M159" s="119"/>
      <c r="N159" s="120"/>
      <c r="O159" s="120"/>
      <c r="P159" s="120"/>
      <c r="Q159" s="120"/>
      <c r="R159" s="120"/>
      <c r="S159" s="120"/>
      <c r="T159" s="121"/>
      <c r="AT159" s="118" t="s">
        <v>159</v>
      </c>
      <c r="AU159" s="118" t="s">
        <v>84</v>
      </c>
      <c r="AV159" s="13" t="s">
        <v>84</v>
      </c>
      <c r="AW159" s="13" t="s">
        <v>31</v>
      </c>
      <c r="AX159" s="13" t="s">
        <v>8</v>
      </c>
      <c r="AY159" s="118" t="s">
        <v>150</v>
      </c>
    </row>
    <row r="160" spans="1:65" s="12" customFormat="1" ht="22.9" customHeight="1">
      <c r="B160" s="229"/>
      <c r="C160" s="230"/>
      <c r="D160" s="231" t="s">
        <v>74</v>
      </c>
      <c r="E160" s="234" t="s">
        <v>239</v>
      </c>
      <c r="F160" s="234" t="s">
        <v>240</v>
      </c>
      <c r="G160" s="230"/>
      <c r="H160" s="230"/>
      <c r="I160" s="230"/>
      <c r="J160" s="235">
        <f>BK160</f>
        <v>0</v>
      </c>
      <c r="K160" s="230"/>
      <c r="L160" s="103"/>
      <c r="M160" s="105"/>
      <c r="N160" s="106"/>
      <c r="O160" s="106"/>
      <c r="P160" s="107">
        <f>P161</f>
        <v>113.01860700000002</v>
      </c>
      <c r="Q160" s="106"/>
      <c r="R160" s="107">
        <f>R161</f>
        <v>0</v>
      </c>
      <c r="S160" s="106"/>
      <c r="T160" s="108">
        <f>T161</f>
        <v>0</v>
      </c>
      <c r="AR160" s="104" t="s">
        <v>8</v>
      </c>
      <c r="AT160" s="109" t="s">
        <v>74</v>
      </c>
      <c r="AU160" s="109" t="s">
        <v>8</v>
      </c>
      <c r="AY160" s="104" t="s">
        <v>150</v>
      </c>
      <c r="BK160" s="110">
        <f>BK161</f>
        <v>0</v>
      </c>
    </row>
    <row r="161" spans="1:65" s="2" customFormat="1" ht="33" customHeight="1">
      <c r="A161" s="28"/>
      <c r="B161" s="176"/>
      <c r="C161" s="236" t="s">
        <v>9</v>
      </c>
      <c r="D161" s="236" t="s">
        <v>152</v>
      </c>
      <c r="E161" s="237" t="s">
        <v>299</v>
      </c>
      <c r="F161" s="238" t="s">
        <v>300</v>
      </c>
      <c r="G161" s="239" t="s">
        <v>192</v>
      </c>
      <c r="H161" s="240">
        <v>174.68100000000001</v>
      </c>
      <c r="I161" s="165"/>
      <c r="J161" s="241">
        <f>ROUND(I161*H161,0)</f>
        <v>0</v>
      </c>
      <c r="K161" s="238" t="s">
        <v>156</v>
      </c>
      <c r="L161" s="29"/>
      <c r="M161" s="127" t="s">
        <v>1</v>
      </c>
      <c r="N161" s="128" t="s">
        <v>40</v>
      </c>
      <c r="O161" s="129">
        <v>0.64700000000000002</v>
      </c>
      <c r="P161" s="129">
        <f>O161*H161</f>
        <v>113.01860700000002</v>
      </c>
      <c r="Q161" s="129">
        <v>0</v>
      </c>
      <c r="R161" s="129">
        <f>Q161*H161</f>
        <v>0</v>
      </c>
      <c r="S161" s="129">
        <v>0</v>
      </c>
      <c r="T161" s="130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15" t="s">
        <v>157</v>
      </c>
      <c r="AT161" s="115" t="s">
        <v>152</v>
      </c>
      <c r="AU161" s="115" t="s">
        <v>84</v>
      </c>
      <c r="AY161" s="17" t="s">
        <v>150</v>
      </c>
      <c r="BE161" s="116">
        <f>IF(N161="základní",J161,0)</f>
        <v>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7" t="s">
        <v>8</v>
      </c>
      <c r="BK161" s="116">
        <f>ROUND(I161*H161,0)</f>
        <v>0</v>
      </c>
      <c r="BL161" s="17" t="s">
        <v>157</v>
      </c>
      <c r="BM161" s="115" t="s">
        <v>301</v>
      </c>
    </row>
    <row r="162" spans="1:65" s="2" customFormat="1" ht="6.95" customHeight="1">
      <c r="A162" s="28"/>
      <c r="B162" s="205"/>
      <c r="C162" s="206"/>
      <c r="D162" s="206"/>
      <c r="E162" s="206"/>
      <c r="F162" s="206"/>
      <c r="G162" s="206"/>
      <c r="H162" s="206"/>
      <c r="I162" s="206"/>
      <c r="J162" s="206"/>
      <c r="K162" s="206"/>
      <c r="L162" s="29"/>
      <c r="M162" s="28"/>
      <c r="O162" s="28"/>
      <c r="P162" s="28"/>
      <c r="Q162" s="28"/>
      <c r="R162" s="28"/>
      <c r="S162" s="28"/>
      <c r="T162" s="28"/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</row>
  </sheetData>
  <sheetProtection password="D62F" sheet="1" objects="1" scenarios="1"/>
  <autoFilter ref="C120:K161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98"/>
  <sheetViews>
    <sheetView showGridLines="0" topLeftCell="A113" zoomScale="115" zoomScaleNormal="115" workbookViewId="0">
      <selection activeCell="I132" sqref="I13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90</v>
      </c>
      <c r="AZ2" s="88" t="s">
        <v>245</v>
      </c>
      <c r="BA2" s="88" t="s">
        <v>302</v>
      </c>
      <c r="BB2" s="88" t="s">
        <v>1</v>
      </c>
      <c r="BC2" s="88" t="s">
        <v>303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  <c r="AZ3" s="88" t="s">
        <v>304</v>
      </c>
      <c r="BA3" s="88" t="s">
        <v>305</v>
      </c>
      <c r="BB3" s="88" t="s">
        <v>1</v>
      </c>
      <c r="BC3" s="88" t="s">
        <v>306</v>
      </c>
      <c r="BD3" s="88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  <c r="AZ4" s="88" t="s">
        <v>251</v>
      </c>
      <c r="BA4" s="88" t="s">
        <v>252</v>
      </c>
      <c r="BB4" s="88" t="s">
        <v>1</v>
      </c>
      <c r="BC4" s="88" t="s">
        <v>307</v>
      </c>
      <c r="BD4" s="88" t="s">
        <v>84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  <c r="AZ5" s="88" t="s">
        <v>308</v>
      </c>
      <c r="BA5" s="88" t="s">
        <v>309</v>
      </c>
      <c r="BB5" s="88" t="s">
        <v>1</v>
      </c>
      <c r="BC5" s="88" t="s">
        <v>310</v>
      </c>
      <c r="BD5" s="88" t="s">
        <v>84</v>
      </c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  <c r="AZ6" s="88" t="s">
        <v>311</v>
      </c>
      <c r="BA6" s="88" t="s">
        <v>312</v>
      </c>
      <c r="BB6" s="88" t="s">
        <v>1</v>
      </c>
      <c r="BC6" s="88" t="s">
        <v>313</v>
      </c>
      <c r="BD6" s="88" t="s">
        <v>84</v>
      </c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  <c r="AZ7" s="88" t="s">
        <v>314</v>
      </c>
      <c r="BA7" s="88" t="s">
        <v>315</v>
      </c>
      <c r="BB7" s="88" t="s">
        <v>1</v>
      </c>
      <c r="BC7" s="88" t="s">
        <v>316</v>
      </c>
      <c r="BD7" s="88" t="s">
        <v>84</v>
      </c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Z8" s="88" t="s">
        <v>317</v>
      </c>
      <c r="BA8" s="88" t="s">
        <v>318</v>
      </c>
      <c r="BB8" s="88" t="s">
        <v>1</v>
      </c>
      <c r="BC8" s="88" t="s">
        <v>319</v>
      </c>
      <c r="BD8" s="88" t="s">
        <v>84</v>
      </c>
    </row>
    <row r="9" spans="1:56" s="2" customFormat="1" ht="30" customHeight="1">
      <c r="A9" s="28"/>
      <c r="B9" s="176"/>
      <c r="C9" s="177"/>
      <c r="D9" s="177"/>
      <c r="E9" s="313" t="s">
        <v>320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ROUND(J129,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ROUND((SUM(BE129:BE297)),  0)</f>
        <v>0</v>
      </c>
      <c r="G33" s="177"/>
      <c r="H33" s="177"/>
      <c r="I33" s="188">
        <v>0.21</v>
      </c>
      <c r="J33" s="187">
        <f>ROUND(((SUM(BE129:BE297))*I33),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ROUND((SUM(BF129:BF297)),  0)</f>
        <v>0</v>
      </c>
      <c r="G34" s="177"/>
      <c r="H34" s="177"/>
      <c r="I34" s="188">
        <v>0.15</v>
      </c>
      <c r="J34" s="187">
        <f>ROUND(((SUM(BF129:BF297))*I34),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ROUND((SUM(BG129:BG297)),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ROUND((SUM(BH129:BH297)),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ROUND((SUM(BI129:BI297)),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15b - SO 15b - Příkop a výběh hyena -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J129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J130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J131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321</v>
      </c>
      <c r="E99" s="221"/>
      <c r="F99" s="221"/>
      <c r="G99" s="221"/>
      <c r="H99" s="221"/>
      <c r="I99" s="221"/>
      <c r="J99" s="222">
        <f>J172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255</v>
      </c>
      <c r="E100" s="221"/>
      <c r="F100" s="221"/>
      <c r="G100" s="221"/>
      <c r="H100" s="221"/>
      <c r="I100" s="221"/>
      <c r="J100" s="222">
        <f>J198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322</v>
      </c>
      <c r="E101" s="221"/>
      <c r="F101" s="221"/>
      <c r="G101" s="221"/>
      <c r="H101" s="221"/>
      <c r="I101" s="221"/>
      <c r="J101" s="222">
        <f>J205</f>
        <v>0</v>
      </c>
      <c r="K101" s="219"/>
      <c r="L101" s="93"/>
    </row>
    <row r="102" spans="1:31" s="10" customFormat="1" ht="19.899999999999999" customHeight="1">
      <c r="B102" s="218"/>
      <c r="C102" s="219"/>
      <c r="D102" s="220" t="s">
        <v>132</v>
      </c>
      <c r="E102" s="221"/>
      <c r="F102" s="221"/>
      <c r="G102" s="221"/>
      <c r="H102" s="221"/>
      <c r="I102" s="221"/>
      <c r="J102" s="222">
        <f>J229</f>
        <v>0</v>
      </c>
      <c r="K102" s="219"/>
      <c r="L102" s="93"/>
    </row>
    <row r="103" spans="1:31" s="10" customFormat="1" ht="19.899999999999999" customHeight="1">
      <c r="B103" s="218"/>
      <c r="C103" s="219"/>
      <c r="D103" s="220" t="s">
        <v>134</v>
      </c>
      <c r="E103" s="221"/>
      <c r="F103" s="221"/>
      <c r="G103" s="221"/>
      <c r="H103" s="221"/>
      <c r="I103" s="221"/>
      <c r="J103" s="222">
        <f>J232</f>
        <v>0</v>
      </c>
      <c r="K103" s="219"/>
      <c r="L103" s="93"/>
    </row>
    <row r="104" spans="1:31" s="9" customFormat="1" ht="24.95" customHeight="1">
      <c r="B104" s="213"/>
      <c r="C104" s="214"/>
      <c r="D104" s="215" t="s">
        <v>323</v>
      </c>
      <c r="E104" s="216"/>
      <c r="F104" s="216"/>
      <c r="G104" s="216"/>
      <c r="H104" s="216"/>
      <c r="I104" s="216"/>
      <c r="J104" s="217">
        <f>J234</f>
        <v>0</v>
      </c>
      <c r="K104" s="214"/>
      <c r="L104" s="92"/>
    </row>
    <row r="105" spans="1:31" s="10" customFormat="1" ht="19.899999999999999" customHeight="1">
      <c r="B105" s="218"/>
      <c r="C105" s="219"/>
      <c r="D105" s="220" t="s">
        <v>324</v>
      </c>
      <c r="E105" s="221"/>
      <c r="F105" s="221"/>
      <c r="G105" s="221"/>
      <c r="H105" s="221"/>
      <c r="I105" s="221"/>
      <c r="J105" s="222">
        <f>J235</f>
        <v>0</v>
      </c>
      <c r="K105" s="219"/>
      <c r="L105" s="93"/>
    </row>
    <row r="106" spans="1:31" s="10" customFormat="1" ht="19.899999999999999" customHeight="1">
      <c r="B106" s="218"/>
      <c r="C106" s="219"/>
      <c r="D106" s="220" t="s">
        <v>325</v>
      </c>
      <c r="E106" s="221"/>
      <c r="F106" s="221"/>
      <c r="G106" s="221"/>
      <c r="H106" s="221"/>
      <c r="I106" s="221"/>
      <c r="J106" s="222">
        <f>J262</f>
        <v>0</v>
      </c>
      <c r="K106" s="219"/>
      <c r="L106" s="93"/>
    </row>
    <row r="107" spans="1:31" s="10" customFormat="1" ht="19.899999999999999" customHeight="1">
      <c r="B107" s="218"/>
      <c r="C107" s="219"/>
      <c r="D107" s="220" t="s">
        <v>326</v>
      </c>
      <c r="E107" s="221"/>
      <c r="F107" s="221"/>
      <c r="G107" s="221"/>
      <c r="H107" s="221"/>
      <c r="I107" s="221"/>
      <c r="J107" s="222">
        <f>J267</f>
        <v>0</v>
      </c>
      <c r="K107" s="219"/>
      <c r="L107" s="93"/>
    </row>
    <row r="108" spans="1:31" s="10" customFormat="1" ht="19.899999999999999" customHeight="1">
      <c r="B108" s="218"/>
      <c r="C108" s="219"/>
      <c r="D108" s="220" t="s">
        <v>327</v>
      </c>
      <c r="E108" s="221"/>
      <c r="F108" s="221"/>
      <c r="G108" s="221"/>
      <c r="H108" s="221"/>
      <c r="I108" s="221"/>
      <c r="J108" s="222">
        <f>J270</f>
        <v>0</v>
      </c>
      <c r="K108" s="219"/>
      <c r="L108" s="93"/>
    </row>
    <row r="109" spans="1:31" s="10" customFormat="1" ht="19.899999999999999" customHeight="1">
      <c r="B109" s="218"/>
      <c r="C109" s="219"/>
      <c r="D109" s="220" t="s">
        <v>328</v>
      </c>
      <c r="E109" s="221"/>
      <c r="F109" s="221"/>
      <c r="G109" s="221"/>
      <c r="H109" s="221"/>
      <c r="I109" s="221"/>
      <c r="J109" s="222">
        <f>J286</f>
        <v>0</v>
      </c>
      <c r="K109" s="219"/>
      <c r="L109" s="93"/>
    </row>
    <row r="110" spans="1:31" s="2" customFormat="1" ht="21.75" customHeight="1">
      <c r="A110" s="28"/>
      <c r="B110" s="176"/>
      <c r="C110" s="177"/>
      <c r="D110" s="177"/>
      <c r="E110" s="177"/>
      <c r="F110" s="177"/>
      <c r="G110" s="177"/>
      <c r="H110" s="177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205"/>
      <c r="C111" s="206"/>
      <c r="D111" s="206"/>
      <c r="E111" s="206"/>
      <c r="F111" s="206"/>
      <c r="G111" s="206"/>
      <c r="H111" s="206"/>
      <c r="I111" s="206"/>
      <c r="J111" s="206"/>
      <c r="K111" s="206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>
      <c r="B112" s="87"/>
      <c r="C112" s="87"/>
      <c r="D112" s="87"/>
      <c r="E112" s="87"/>
      <c r="F112" s="87"/>
      <c r="G112" s="87"/>
      <c r="H112" s="87"/>
      <c r="I112" s="87"/>
      <c r="J112" s="87"/>
      <c r="K112" s="87"/>
    </row>
    <row r="113" spans="1:31">
      <c r="B113" s="87"/>
      <c r="C113" s="87"/>
      <c r="D113" s="87"/>
      <c r="E113" s="87"/>
      <c r="F113" s="87"/>
      <c r="G113" s="87"/>
      <c r="H113" s="87"/>
      <c r="I113" s="87"/>
      <c r="J113" s="87"/>
      <c r="K113" s="87"/>
    </row>
    <row r="114" spans="1:31">
      <c r="B114" s="87"/>
      <c r="C114" s="87"/>
      <c r="D114" s="87"/>
      <c r="E114" s="87"/>
      <c r="F114" s="87"/>
      <c r="G114" s="87"/>
      <c r="H114" s="87"/>
      <c r="I114" s="87"/>
      <c r="J114" s="87"/>
      <c r="K114" s="87"/>
    </row>
    <row r="115" spans="1:31" s="2" customFormat="1" ht="6.95" customHeight="1">
      <c r="A115" s="28"/>
      <c r="B115" s="207"/>
      <c r="C115" s="208"/>
      <c r="D115" s="208"/>
      <c r="E115" s="208"/>
      <c r="F115" s="208"/>
      <c r="G115" s="208"/>
      <c r="H115" s="208"/>
      <c r="I115" s="208"/>
      <c r="J115" s="208"/>
      <c r="K115" s="208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31" s="2" customFormat="1" ht="24.95" customHeight="1">
      <c r="A116" s="28"/>
      <c r="B116" s="176"/>
      <c r="C116" s="174" t="s">
        <v>135</v>
      </c>
      <c r="D116" s="177"/>
      <c r="E116" s="177"/>
      <c r="F116" s="177"/>
      <c r="G116" s="177"/>
      <c r="H116" s="177"/>
      <c r="I116" s="177"/>
      <c r="J116" s="177"/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31" s="2" customFormat="1" ht="6.95" customHeight="1">
      <c r="A117" s="28"/>
      <c r="B117" s="176"/>
      <c r="C117" s="177"/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31" s="2" customFormat="1" ht="12" customHeight="1">
      <c r="A118" s="28"/>
      <c r="B118" s="176"/>
      <c r="C118" s="175" t="s">
        <v>15</v>
      </c>
      <c r="D118" s="177"/>
      <c r="E118" s="177"/>
      <c r="F118" s="177"/>
      <c r="G118" s="177"/>
      <c r="H118" s="177"/>
      <c r="I118" s="177"/>
      <c r="J118" s="177"/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31" s="2" customFormat="1" ht="26.25" customHeight="1">
      <c r="A119" s="28"/>
      <c r="B119" s="176"/>
      <c r="C119" s="177"/>
      <c r="D119" s="177"/>
      <c r="E119" s="315" t="str">
        <f>E7</f>
        <v>Expozice JZ Afrika, ZOO Dvůr Králové a.s. - Změna B, 3.etapa, 4.část</v>
      </c>
      <c r="F119" s="316"/>
      <c r="G119" s="316"/>
      <c r="H119" s="316"/>
      <c r="I119" s="177"/>
      <c r="J119" s="177"/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31" s="2" customFormat="1" ht="12" customHeight="1">
      <c r="A120" s="28"/>
      <c r="B120" s="176"/>
      <c r="C120" s="175" t="s">
        <v>122</v>
      </c>
      <c r="D120" s="177"/>
      <c r="E120" s="177"/>
      <c r="F120" s="177"/>
      <c r="G120" s="177"/>
      <c r="H120" s="177"/>
      <c r="I120" s="177"/>
      <c r="J120" s="177"/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31" s="2" customFormat="1" ht="30" customHeight="1">
      <c r="A121" s="28"/>
      <c r="B121" s="176"/>
      <c r="C121" s="177"/>
      <c r="D121" s="177"/>
      <c r="E121" s="313" t="str">
        <f>E9</f>
        <v>15b - SO 15b - Příkop a výběh hyena - změna B, 3.etapa, 4.část</v>
      </c>
      <c r="F121" s="314"/>
      <c r="G121" s="314"/>
      <c r="H121" s="314"/>
      <c r="I121" s="177"/>
      <c r="J121" s="177"/>
      <c r="K121" s="177"/>
      <c r="L121" s="37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31" s="2" customFormat="1" ht="6.95" customHeight="1">
      <c r="A122" s="28"/>
      <c r="B122" s="176"/>
      <c r="C122" s="177"/>
      <c r="D122" s="177"/>
      <c r="E122" s="177"/>
      <c r="F122" s="177"/>
      <c r="G122" s="177"/>
      <c r="H122" s="177"/>
      <c r="I122" s="177"/>
      <c r="J122" s="177"/>
      <c r="K122" s="177"/>
      <c r="L122" s="37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31" s="2" customFormat="1" ht="12" customHeight="1">
      <c r="A123" s="28"/>
      <c r="B123" s="176"/>
      <c r="C123" s="175" t="s">
        <v>19</v>
      </c>
      <c r="D123" s="177"/>
      <c r="E123" s="177"/>
      <c r="F123" s="178" t="str">
        <f>F12</f>
        <v>Dvůr Králové nad Labem</v>
      </c>
      <c r="G123" s="177"/>
      <c r="H123" s="177"/>
      <c r="I123" s="175" t="s">
        <v>21</v>
      </c>
      <c r="J123" s="179" t="str">
        <f>IF(J12="","",J12)</f>
        <v>15. 8. 2022</v>
      </c>
      <c r="K123" s="177"/>
      <c r="L123" s="37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pans="1:31" s="2" customFormat="1" ht="6.95" customHeight="1">
      <c r="A124" s="28"/>
      <c r="B124" s="176"/>
      <c r="C124" s="177"/>
      <c r="D124" s="177"/>
      <c r="E124" s="177"/>
      <c r="F124" s="177"/>
      <c r="G124" s="177"/>
      <c r="H124" s="177"/>
      <c r="I124" s="177"/>
      <c r="J124" s="177"/>
      <c r="K124" s="177"/>
      <c r="L124" s="37"/>
      <c r="S124" s="28"/>
      <c r="T124" s="28"/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</row>
    <row r="125" spans="1:31" s="2" customFormat="1" ht="40.15" customHeight="1">
      <c r="A125" s="28"/>
      <c r="B125" s="176"/>
      <c r="C125" s="175" t="s">
        <v>23</v>
      </c>
      <c r="D125" s="177"/>
      <c r="E125" s="177"/>
      <c r="F125" s="178" t="str">
        <f>E15</f>
        <v>ZOO Dvůr Králové a.s., Štefánikova 1029, D.K.n.L.</v>
      </c>
      <c r="G125" s="177"/>
      <c r="H125" s="177"/>
      <c r="I125" s="175" t="s">
        <v>29</v>
      </c>
      <c r="J125" s="209" t="str">
        <f>E21</f>
        <v>Projektis spol. s r.o., Legionářská 562, D.K.n.L.</v>
      </c>
      <c r="K125" s="177"/>
      <c r="L125" s="37"/>
      <c r="S125" s="28"/>
      <c r="T125" s="28"/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</row>
    <row r="126" spans="1:31" s="2" customFormat="1" ht="15.2" customHeight="1">
      <c r="A126" s="28"/>
      <c r="B126" s="176"/>
      <c r="C126" s="175" t="s">
        <v>27</v>
      </c>
      <c r="D126" s="177"/>
      <c r="E126" s="177"/>
      <c r="F126" s="178" t="str">
        <f>IF(E18="","",E18)</f>
        <v xml:space="preserve"> </v>
      </c>
      <c r="G126" s="177"/>
      <c r="H126" s="177"/>
      <c r="I126" s="175" t="s">
        <v>32</v>
      </c>
      <c r="J126" s="209" t="str">
        <f>E24</f>
        <v>ing. V. Švehla</v>
      </c>
      <c r="K126" s="177"/>
      <c r="L126" s="37"/>
      <c r="S126" s="28"/>
      <c r="T126" s="28"/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</row>
    <row r="127" spans="1:31" s="2" customFormat="1" ht="10.35" customHeight="1">
      <c r="A127" s="28"/>
      <c r="B127" s="176"/>
      <c r="C127" s="177"/>
      <c r="D127" s="177"/>
      <c r="E127" s="177"/>
      <c r="F127" s="177"/>
      <c r="G127" s="177"/>
      <c r="H127" s="177"/>
      <c r="I127" s="177"/>
      <c r="J127" s="177"/>
      <c r="K127" s="177"/>
      <c r="L127" s="37"/>
      <c r="S127" s="28"/>
      <c r="T127" s="28"/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</row>
    <row r="128" spans="1:31" s="11" customFormat="1" ht="29.25" customHeight="1">
      <c r="A128" s="94"/>
      <c r="B128" s="223"/>
      <c r="C128" s="224" t="s">
        <v>136</v>
      </c>
      <c r="D128" s="225" t="s">
        <v>60</v>
      </c>
      <c r="E128" s="225" t="s">
        <v>56</v>
      </c>
      <c r="F128" s="225" t="s">
        <v>57</v>
      </c>
      <c r="G128" s="225" t="s">
        <v>137</v>
      </c>
      <c r="H128" s="225" t="s">
        <v>138</v>
      </c>
      <c r="I128" s="225" t="s">
        <v>139</v>
      </c>
      <c r="J128" s="225" t="s">
        <v>126</v>
      </c>
      <c r="K128" s="226" t="s">
        <v>140</v>
      </c>
      <c r="L128" s="99"/>
      <c r="M128" s="57" t="s">
        <v>1</v>
      </c>
      <c r="N128" s="58" t="s">
        <v>39</v>
      </c>
      <c r="O128" s="58" t="s">
        <v>141</v>
      </c>
      <c r="P128" s="58" t="s">
        <v>142</v>
      </c>
      <c r="Q128" s="58" t="s">
        <v>143</v>
      </c>
      <c r="R128" s="58" t="s">
        <v>144</v>
      </c>
      <c r="S128" s="58" t="s">
        <v>145</v>
      </c>
      <c r="T128" s="59" t="s">
        <v>146</v>
      </c>
      <c r="U128" s="94"/>
      <c r="V128" s="94"/>
      <c r="W128" s="94"/>
      <c r="X128" s="94"/>
      <c r="Y128" s="94"/>
      <c r="Z128" s="94"/>
      <c r="AA128" s="94"/>
      <c r="AB128" s="94"/>
      <c r="AC128" s="94"/>
      <c r="AD128" s="94"/>
      <c r="AE128" s="94"/>
    </row>
    <row r="129" spans="1:65" s="2" customFormat="1" ht="22.9" customHeight="1">
      <c r="A129" s="28"/>
      <c r="B129" s="176"/>
      <c r="C129" s="227" t="s">
        <v>147</v>
      </c>
      <c r="D129" s="177"/>
      <c r="E129" s="177"/>
      <c r="F129" s="177"/>
      <c r="G129" s="177"/>
      <c r="H129" s="177"/>
      <c r="I129" s="177"/>
      <c r="J129" s="228">
        <f>BK129</f>
        <v>0</v>
      </c>
      <c r="K129" s="177"/>
      <c r="L129" s="29"/>
      <c r="M129" s="60"/>
      <c r="N129" s="51"/>
      <c r="O129" s="61"/>
      <c r="P129" s="100">
        <f>P130+P234</f>
        <v>939.6427789999999</v>
      </c>
      <c r="Q129" s="61"/>
      <c r="R129" s="100">
        <f>R130+R234</f>
        <v>342.83609364728176</v>
      </c>
      <c r="S129" s="61"/>
      <c r="T129" s="101">
        <f>T130+T234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T129" s="17" t="s">
        <v>74</v>
      </c>
      <c r="AU129" s="17" t="s">
        <v>128</v>
      </c>
      <c r="BK129" s="102">
        <f>BK130+BK234</f>
        <v>0</v>
      </c>
    </row>
    <row r="130" spans="1:65" s="12" customFormat="1" ht="25.9" customHeight="1">
      <c r="B130" s="229"/>
      <c r="C130" s="230"/>
      <c r="D130" s="231" t="s">
        <v>74</v>
      </c>
      <c r="E130" s="232" t="s">
        <v>148</v>
      </c>
      <c r="F130" s="232" t="s">
        <v>149</v>
      </c>
      <c r="G130" s="230"/>
      <c r="H130" s="230"/>
      <c r="I130" s="230"/>
      <c r="J130" s="233">
        <f>BK130</f>
        <v>0</v>
      </c>
      <c r="K130" s="230"/>
      <c r="L130" s="103"/>
      <c r="M130" s="105"/>
      <c r="N130" s="106"/>
      <c r="O130" s="106"/>
      <c r="P130" s="107">
        <f>P131+P172+P198+P205+P229+P232</f>
        <v>770.36212099999989</v>
      </c>
      <c r="Q130" s="106"/>
      <c r="R130" s="107">
        <f>R131+R172+R198+R205+R229+R232</f>
        <v>340.87543264867378</v>
      </c>
      <c r="S130" s="106"/>
      <c r="T130" s="108">
        <f>T131+T172+T198+T205+T229+T232</f>
        <v>0</v>
      </c>
      <c r="AR130" s="104" t="s">
        <v>8</v>
      </c>
      <c r="AT130" s="109" t="s">
        <v>74</v>
      </c>
      <c r="AU130" s="109" t="s">
        <v>75</v>
      </c>
      <c r="AY130" s="104" t="s">
        <v>150</v>
      </c>
      <c r="BK130" s="110">
        <f>BK131+BK172+BK198+BK205+BK229+BK232</f>
        <v>0</v>
      </c>
    </row>
    <row r="131" spans="1:65" s="12" customFormat="1" ht="22.9" customHeight="1">
      <c r="B131" s="229"/>
      <c r="C131" s="230"/>
      <c r="D131" s="231" t="s">
        <v>74</v>
      </c>
      <c r="E131" s="234" t="s">
        <v>8</v>
      </c>
      <c r="F131" s="234" t="s">
        <v>151</v>
      </c>
      <c r="G131" s="230"/>
      <c r="H131" s="230"/>
      <c r="I131" s="230"/>
      <c r="J131" s="235">
        <f>BK131</f>
        <v>0</v>
      </c>
      <c r="K131" s="230"/>
      <c r="L131" s="103"/>
      <c r="M131" s="105"/>
      <c r="N131" s="106"/>
      <c r="O131" s="106"/>
      <c r="P131" s="107">
        <f>SUM(P132:P171)</f>
        <v>151.01346600000002</v>
      </c>
      <c r="Q131" s="106"/>
      <c r="R131" s="107">
        <f>SUM(R132:R171)</f>
        <v>85.718400799999998</v>
      </c>
      <c r="S131" s="106"/>
      <c r="T131" s="108">
        <f>SUM(T132:T171)</f>
        <v>0</v>
      </c>
      <c r="AR131" s="104" t="s">
        <v>8</v>
      </c>
      <c r="AT131" s="109" t="s">
        <v>74</v>
      </c>
      <c r="AU131" s="109" t="s">
        <v>8</v>
      </c>
      <c r="AY131" s="104" t="s">
        <v>150</v>
      </c>
      <c r="BK131" s="110">
        <f>SUM(BK132:BK171)</f>
        <v>0</v>
      </c>
    </row>
    <row r="132" spans="1:65" s="2" customFormat="1" ht="33" customHeight="1">
      <c r="A132" s="28"/>
      <c r="B132" s="176"/>
      <c r="C132" s="236" t="s">
        <v>8</v>
      </c>
      <c r="D132" s="236" t="s">
        <v>152</v>
      </c>
      <c r="E132" s="237" t="s">
        <v>256</v>
      </c>
      <c r="F132" s="238" t="s">
        <v>257</v>
      </c>
      <c r="G132" s="239" t="s">
        <v>163</v>
      </c>
      <c r="H132" s="240">
        <v>46.451999999999998</v>
      </c>
      <c r="I132" s="165"/>
      <c r="J132" s="241">
        <f>ROUND(I132*H132,0)</f>
        <v>0</v>
      </c>
      <c r="K132" s="238" t="s">
        <v>1</v>
      </c>
      <c r="L132" s="29"/>
      <c r="M132" s="111" t="s">
        <v>1</v>
      </c>
      <c r="N132" s="112" t="s">
        <v>40</v>
      </c>
      <c r="O132" s="113">
        <v>4.2000000000000003E-2</v>
      </c>
      <c r="P132" s="113">
        <f>O132*H132</f>
        <v>1.9509840000000001</v>
      </c>
      <c r="Q132" s="113">
        <v>3.5400000000000001E-2</v>
      </c>
      <c r="R132" s="113">
        <f>Q132*H132</f>
        <v>1.6444007999999999</v>
      </c>
      <c r="S132" s="113">
        <v>0</v>
      </c>
      <c r="T132" s="11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15" t="s">
        <v>157</v>
      </c>
      <c r="AT132" s="115" t="s">
        <v>152</v>
      </c>
      <c r="AU132" s="115" t="s">
        <v>84</v>
      </c>
      <c r="AY132" s="17" t="s">
        <v>150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7" t="s">
        <v>8</v>
      </c>
      <c r="BK132" s="116">
        <f>ROUND(I132*H132,0)</f>
        <v>0</v>
      </c>
      <c r="BL132" s="17" t="s">
        <v>157</v>
      </c>
      <c r="BM132" s="115" t="s">
        <v>329</v>
      </c>
    </row>
    <row r="133" spans="1:65" s="13" customFormat="1">
      <c r="B133" s="242"/>
      <c r="C133" s="243"/>
      <c r="D133" s="244" t="s">
        <v>159</v>
      </c>
      <c r="E133" s="245" t="s">
        <v>1</v>
      </c>
      <c r="F133" s="246" t="s">
        <v>330</v>
      </c>
      <c r="G133" s="243"/>
      <c r="H133" s="247">
        <v>84.459000000000003</v>
      </c>
      <c r="I133" s="243"/>
      <c r="J133" s="243"/>
      <c r="K133" s="243"/>
      <c r="L133" s="117"/>
      <c r="M133" s="119"/>
      <c r="N133" s="120"/>
      <c r="O133" s="120"/>
      <c r="P133" s="120"/>
      <c r="Q133" s="120"/>
      <c r="R133" s="120"/>
      <c r="S133" s="120"/>
      <c r="T133" s="121"/>
      <c r="AT133" s="118" t="s">
        <v>159</v>
      </c>
      <c r="AU133" s="118" t="s">
        <v>84</v>
      </c>
      <c r="AV133" s="13" t="s">
        <v>84</v>
      </c>
      <c r="AW133" s="13" t="s">
        <v>31</v>
      </c>
      <c r="AX133" s="13" t="s">
        <v>75</v>
      </c>
      <c r="AY133" s="118" t="s">
        <v>150</v>
      </c>
    </row>
    <row r="134" spans="1:65" s="14" customFormat="1">
      <c r="B134" s="248"/>
      <c r="C134" s="249"/>
      <c r="D134" s="244" t="s">
        <v>159</v>
      </c>
      <c r="E134" s="250" t="s">
        <v>251</v>
      </c>
      <c r="F134" s="251" t="s">
        <v>169</v>
      </c>
      <c r="G134" s="249"/>
      <c r="H134" s="252">
        <v>84.459000000000003</v>
      </c>
      <c r="I134" s="249"/>
      <c r="J134" s="249"/>
      <c r="K134" s="249"/>
      <c r="L134" s="122"/>
      <c r="M134" s="124"/>
      <c r="N134" s="125"/>
      <c r="O134" s="125"/>
      <c r="P134" s="125"/>
      <c r="Q134" s="125"/>
      <c r="R134" s="125"/>
      <c r="S134" s="125"/>
      <c r="T134" s="126"/>
      <c r="AT134" s="123" t="s">
        <v>159</v>
      </c>
      <c r="AU134" s="123" t="s">
        <v>84</v>
      </c>
      <c r="AV134" s="14" t="s">
        <v>167</v>
      </c>
      <c r="AW134" s="14" t="s">
        <v>31</v>
      </c>
      <c r="AX134" s="14" t="s">
        <v>75</v>
      </c>
      <c r="AY134" s="123" t="s">
        <v>150</v>
      </c>
    </row>
    <row r="135" spans="1:65" s="13" customFormat="1">
      <c r="B135" s="242"/>
      <c r="C135" s="243"/>
      <c r="D135" s="244" t="s">
        <v>159</v>
      </c>
      <c r="E135" s="245" t="s">
        <v>1</v>
      </c>
      <c r="F135" s="246" t="s">
        <v>331</v>
      </c>
      <c r="G135" s="243"/>
      <c r="H135" s="247">
        <v>46.451999999999998</v>
      </c>
      <c r="I135" s="243"/>
      <c r="J135" s="243"/>
      <c r="K135" s="243"/>
      <c r="L135" s="117"/>
      <c r="M135" s="119"/>
      <c r="N135" s="120"/>
      <c r="O135" s="120"/>
      <c r="P135" s="120"/>
      <c r="Q135" s="120"/>
      <c r="R135" s="120"/>
      <c r="S135" s="120"/>
      <c r="T135" s="121"/>
      <c r="AT135" s="118" t="s">
        <v>159</v>
      </c>
      <c r="AU135" s="118" t="s">
        <v>84</v>
      </c>
      <c r="AV135" s="13" t="s">
        <v>84</v>
      </c>
      <c r="AW135" s="13" t="s">
        <v>31</v>
      </c>
      <c r="AX135" s="13" t="s">
        <v>75</v>
      </c>
      <c r="AY135" s="118" t="s">
        <v>150</v>
      </c>
    </row>
    <row r="136" spans="1:65" s="14" customFormat="1">
      <c r="B136" s="248"/>
      <c r="C136" s="249"/>
      <c r="D136" s="244" t="s">
        <v>159</v>
      </c>
      <c r="E136" s="250" t="s">
        <v>1</v>
      </c>
      <c r="F136" s="251" t="s">
        <v>169</v>
      </c>
      <c r="G136" s="249"/>
      <c r="H136" s="252">
        <v>46.451999999999998</v>
      </c>
      <c r="I136" s="249"/>
      <c r="J136" s="249"/>
      <c r="K136" s="249"/>
      <c r="L136" s="122"/>
      <c r="M136" s="124"/>
      <c r="N136" s="125"/>
      <c r="O136" s="125"/>
      <c r="P136" s="125"/>
      <c r="Q136" s="125"/>
      <c r="R136" s="125"/>
      <c r="S136" s="125"/>
      <c r="T136" s="126"/>
      <c r="AT136" s="123" t="s">
        <v>159</v>
      </c>
      <c r="AU136" s="123" t="s">
        <v>84</v>
      </c>
      <c r="AV136" s="14" t="s">
        <v>167</v>
      </c>
      <c r="AW136" s="14" t="s">
        <v>31</v>
      </c>
      <c r="AX136" s="14" t="s">
        <v>8</v>
      </c>
      <c r="AY136" s="123" t="s">
        <v>150</v>
      </c>
    </row>
    <row r="137" spans="1:65" s="2" customFormat="1" ht="33" customHeight="1">
      <c r="A137" s="28"/>
      <c r="B137" s="176"/>
      <c r="C137" s="236" t="s">
        <v>84</v>
      </c>
      <c r="D137" s="236" t="s">
        <v>152</v>
      </c>
      <c r="E137" s="237" t="s">
        <v>332</v>
      </c>
      <c r="F137" s="238" t="s">
        <v>333</v>
      </c>
      <c r="G137" s="239" t="s">
        <v>163</v>
      </c>
      <c r="H137" s="240">
        <v>122.95399999999999</v>
      </c>
      <c r="I137" s="165"/>
      <c r="J137" s="241">
        <f>ROUND(I137*H137,0)</f>
        <v>0</v>
      </c>
      <c r="K137" s="238" t="s">
        <v>156</v>
      </c>
      <c r="L137" s="29"/>
      <c r="M137" s="111" t="s">
        <v>1</v>
      </c>
      <c r="N137" s="112" t="s">
        <v>40</v>
      </c>
      <c r="O137" s="113">
        <v>0.214</v>
      </c>
      <c r="P137" s="113">
        <f>O137*H137</f>
        <v>26.312155999999998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157</v>
      </c>
      <c r="AT137" s="115" t="s">
        <v>152</v>
      </c>
      <c r="AU137" s="115" t="s">
        <v>84</v>
      </c>
      <c r="AY137" s="17" t="s">
        <v>150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7" t="s">
        <v>8</v>
      </c>
      <c r="BK137" s="116">
        <f>ROUND(I137*H137,0)</f>
        <v>0</v>
      </c>
      <c r="BL137" s="17" t="s">
        <v>157</v>
      </c>
      <c r="BM137" s="115" t="s">
        <v>334</v>
      </c>
    </row>
    <row r="138" spans="1:65" s="13" customFormat="1">
      <c r="B138" s="242"/>
      <c r="C138" s="243"/>
      <c r="D138" s="244" t="s">
        <v>159</v>
      </c>
      <c r="E138" s="245" t="s">
        <v>1</v>
      </c>
      <c r="F138" s="246" t="s">
        <v>335</v>
      </c>
      <c r="G138" s="243"/>
      <c r="H138" s="247">
        <v>67.566999999999993</v>
      </c>
      <c r="I138" s="243"/>
      <c r="J138" s="243"/>
      <c r="K138" s="243"/>
      <c r="L138" s="117"/>
      <c r="M138" s="119"/>
      <c r="N138" s="120"/>
      <c r="O138" s="120"/>
      <c r="P138" s="120"/>
      <c r="Q138" s="120"/>
      <c r="R138" s="120"/>
      <c r="S138" s="120"/>
      <c r="T138" s="121"/>
      <c r="AT138" s="118" t="s">
        <v>159</v>
      </c>
      <c r="AU138" s="118" t="s">
        <v>84</v>
      </c>
      <c r="AV138" s="13" t="s">
        <v>84</v>
      </c>
      <c r="AW138" s="13" t="s">
        <v>31</v>
      </c>
      <c r="AX138" s="13" t="s">
        <v>75</v>
      </c>
      <c r="AY138" s="118" t="s">
        <v>150</v>
      </c>
    </row>
    <row r="139" spans="1:65" s="13" customFormat="1">
      <c r="B139" s="242"/>
      <c r="C139" s="243"/>
      <c r="D139" s="244" t="s">
        <v>159</v>
      </c>
      <c r="E139" s="245" t="s">
        <v>1</v>
      </c>
      <c r="F139" s="246" t="s">
        <v>336</v>
      </c>
      <c r="G139" s="243"/>
      <c r="H139" s="247">
        <v>178.34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31</v>
      </c>
      <c r="AX139" s="13" t="s">
        <v>75</v>
      </c>
      <c r="AY139" s="118" t="s">
        <v>150</v>
      </c>
    </row>
    <row r="140" spans="1:65" s="14" customFormat="1">
      <c r="B140" s="248"/>
      <c r="C140" s="249"/>
      <c r="D140" s="244" t="s">
        <v>159</v>
      </c>
      <c r="E140" s="250" t="s">
        <v>245</v>
      </c>
      <c r="F140" s="251" t="s">
        <v>169</v>
      </c>
      <c r="G140" s="249"/>
      <c r="H140" s="252">
        <v>245.90700000000001</v>
      </c>
      <c r="I140" s="249"/>
      <c r="J140" s="249"/>
      <c r="K140" s="249"/>
      <c r="L140" s="122"/>
      <c r="M140" s="124"/>
      <c r="N140" s="125"/>
      <c r="O140" s="125"/>
      <c r="P140" s="125"/>
      <c r="Q140" s="125"/>
      <c r="R140" s="125"/>
      <c r="S140" s="125"/>
      <c r="T140" s="126"/>
      <c r="AT140" s="123" t="s">
        <v>159</v>
      </c>
      <c r="AU140" s="123" t="s">
        <v>84</v>
      </c>
      <c r="AV140" s="14" t="s">
        <v>167</v>
      </c>
      <c r="AW140" s="14" t="s">
        <v>31</v>
      </c>
      <c r="AX140" s="14" t="s">
        <v>75</v>
      </c>
      <c r="AY140" s="123" t="s">
        <v>150</v>
      </c>
    </row>
    <row r="141" spans="1:65" s="13" customFormat="1">
      <c r="B141" s="242"/>
      <c r="C141" s="243"/>
      <c r="D141" s="244" t="s">
        <v>159</v>
      </c>
      <c r="E141" s="245" t="s">
        <v>1</v>
      </c>
      <c r="F141" s="246" t="s">
        <v>263</v>
      </c>
      <c r="G141" s="243"/>
      <c r="H141" s="247">
        <v>122.95399999999999</v>
      </c>
      <c r="I141" s="243"/>
      <c r="J141" s="243"/>
      <c r="K141" s="243"/>
      <c r="L141" s="117"/>
      <c r="M141" s="119"/>
      <c r="N141" s="120"/>
      <c r="O141" s="120"/>
      <c r="P141" s="120"/>
      <c r="Q141" s="120"/>
      <c r="R141" s="120"/>
      <c r="S141" s="120"/>
      <c r="T141" s="121"/>
      <c r="AT141" s="118" t="s">
        <v>159</v>
      </c>
      <c r="AU141" s="118" t="s">
        <v>84</v>
      </c>
      <c r="AV141" s="13" t="s">
        <v>84</v>
      </c>
      <c r="AW141" s="13" t="s">
        <v>31</v>
      </c>
      <c r="AX141" s="13" t="s">
        <v>75</v>
      </c>
      <c r="AY141" s="118" t="s">
        <v>150</v>
      </c>
    </row>
    <row r="142" spans="1:65" s="14" customFormat="1">
      <c r="B142" s="248"/>
      <c r="C142" s="249"/>
      <c r="D142" s="244" t="s">
        <v>159</v>
      </c>
      <c r="E142" s="250" t="s">
        <v>1</v>
      </c>
      <c r="F142" s="251" t="s">
        <v>169</v>
      </c>
      <c r="G142" s="249"/>
      <c r="H142" s="252">
        <v>122.95399999999999</v>
      </c>
      <c r="I142" s="249"/>
      <c r="J142" s="249"/>
      <c r="K142" s="249"/>
      <c r="L142" s="122"/>
      <c r="M142" s="124"/>
      <c r="N142" s="125"/>
      <c r="O142" s="125"/>
      <c r="P142" s="125"/>
      <c r="Q142" s="125"/>
      <c r="R142" s="125"/>
      <c r="S142" s="125"/>
      <c r="T142" s="126"/>
      <c r="AT142" s="123" t="s">
        <v>159</v>
      </c>
      <c r="AU142" s="123" t="s">
        <v>84</v>
      </c>
      <c r="AV142" s="14" t="s">
        <v>167</v>
      </c>
      <c r="AW142" s="14" t="s">
        <v>31</v>
      </c>
      <c r="AX142" s="14" t="s">
        <v>8</v>
      </c>
      <c r="AY142" s="123" t="s">
        <v>150</v>
      </c>
    </row>
    <row r="143" spans="1:65" s="2" customFormat="1" ht="33" customHeight="1">
      <c r="A143" s="28"/>
      <c r="B143" s="176"/>
      <c r="C143" s="236" t="s">
        <v>167</v>
      </c>
      <c r="D143" s="236" t="s">
        <v>152</v>
      </c>
      <c r="E143" s="237" t="s">
        <v>337</v>
      </c>
      <c r="F143" s="238" t="s">
        <v>338</v>
      </c>
      <c r="G143" s="239" t="s">
        <v>163</v>
      </c>
      <c r="H143" s="240">
        <v>122.95399999999999</v>
      </c>
      <c r="I143" s="165"/>
      <c r="J143" s="241">
        <f>ROUND(I143*H143,0)</f>
        <v>0</v>
      </c>
      <c r="K143" s="238" t="s">
        <v>156</v>
      </c>
      <c r="L143" s="29"/>
      <c r="M143" s="111" t="s">
        <v>1</v>
      </c>
      <c r="N143" s="112" t="s">
        <v>40</v>
      </c>
      <c r="O143" s="113">
        <v>0.3</v>
      </c>
      <c r="P143" s="113">
        <f>O143*H143</f>
        <v>36.886199999999995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15" t="s">
        <v>157</v>
      </c>
      <c r="AT143" s="115" t="s">
        <v>152</v>
      </c>
      <c r="AU143" s="115" t="s">
        <v>84</v>
      </c>
      <c r="AY143" s="17" t="s">
        <v>150</v>
      </c>
      <c r="BE143" s="116">
        <f>IF(N143="základní",J143,0)</f>
        <v>0</v>
      </c>
      <c r="BF143" s="116">
        <f>IF(N143="snížená",J143,0)</f>
        <v>0</v>
      </c>
      <c r="BG143" s="116">
        <f>IF(N143="zákl. přenesená",J143,0)</f>
        <v>0</v>
      </c>
      <c r="BH143" s="116">
        <f>IF(N143="sníž. přenesená",J143,0)</f>
        <v>0</v>
      </c>
      <c r="BI143" s="116">
        <f>IF(N143="nulová",J143,0)</f>
        <v>0</v>
      </c>
      <c r="BJ143" s="17" t="s">
        <v>8</v>
      </c>
      <c r="BK143" s="116">
        <f>ROUND(I143*H143,0)</f>
        <v>0</v>
      </c>
      <c r="BL143" s="17" t="s">
        <v>157</v>
      </c>
      <c r="BM143" s="115" t="s">
        <v>339</v>
      </c>
    </row>
    <row r="144" spans="1:65" s="13" customFormat="1">
      <c r="B144" s="242"/>
      <c r="C144" s="243"/>
      <c r="D144" s="244" t="s">
        <v>159</v>
      </c>
      <c r="E144" s="245" t="s">
        <v>1</v>
      </c>
      <c r="F144" s="246" t="s">
        <v>263</v>
      </c>
      <c r="G144" s="243"/>
      <c r="H144" s="247">
        <v>122.95399999999999</v>
      </c>
      <c r="I144" s="243"/>
      <c r="J144" s="243"/>
      <c r="K144" s="243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159</v>
      </c>
      <c r="AU144" s="118" t="s">
        <v>84</v>
      </c>
      <c r="AV144" s="13" t="s">
        <v>84</v>
      </c>
      <c r="AW144" s="13" t="s">
        <v>31</v>
      </c>
      <c r="AX144" s="13" t="s">
        <v>8</v>
      </c>
      <c r="AY144" s="118" t="s">
        <v>150</v>
      </c>
    </row>
    <row r="145" spans="1:65" s="2" customFormat="1" ht="33" customHeight="1">
      <c r="A145" s="28"/>
      <c r="B145" s="176"/>
      <c r="C145" s="236" t="s">
        <v>157</v>
      </c>
      <c r="D145" s="236" t="s">
        <v>152</v>
      </c>
      <c r="E145" s="237" t="s">
        <v>173</v>
      </c>
      <c r="F145" s="238" t="s">
        <v>174</v>
      </c>
      <c r="G145" s="239" t="s">
        <v>163</v>
      </c>
      <c r="H145" s="240">
        <v>122.95399999999999</v>
      </c>
      <c r="I145" s="165"/>
      <c r="J145" s="241">
        <f>ROUND(I145*H145,0)</f>
        <v>0</v>
      </c>
      <c r="K145" s="238" t="s">
        <v>156</v>
      </c>
      <c r="L145" s="29"/>
      <c r="M145" s="111" t="s">
        <v>1</v>
      </c>
      <c r="N145" s="112" t="s">
        <v>40</v>
      </c>
      <c r="O145" s="113">
        <v>8.6999999999999994E-2</v>
      </c>
      <c r="P145" s="113">
        <f>O145*H145</f>
        <v>10.696997999999999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157</v>
      </c>
      <c r="AT145" s="115" t="s">
        <v>152</v>
      </c>
      <c r="AU145" s="115" t="s">
        <v>84</v>
      </c>
      <c r="AY145" s="17" t="s">
        <v>150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7" t="s">
        <v>8</v>
      </c>
      <c r="BK145" s="116">
        <f>ROUND(I145*H145,0)</f>
        <v>0</v>
      </c>
      <c r="BL145" s="17" t="s">
        <v>157</v>
      </c>
      <c r="BM145" s="115" t="s">
        <v>340</v>
      </c>
    </row>
    <row r="146" spans="1:65" s="13" customFormat="1">
      <c r="B146" s="242"/>
      <c r="C146" s="243"/>
      <c r="D146" s="244" t="s">
        <v>159</v>
      </c>
      <c r="E146" s="245" t="s">
        <v>1</v>
      </c>
      <c r="F146" s="246" t="s">
        <v>263</v>
      </c>
      <c r="G146" s="243"/>
      <c r="H146" s="247">
        <v>122.95399999999999</v>
      </c>
      <c r="I146" s="243"/>
      <c r="J146" s="243"/>
      <c r="K146" s="243"/>
      <c r="L146" s="117"/>
      <c r="M146" s="119"/>
      <c r="N146" s="120"/>
      <c r="O146" s="120"/>
      <c r="P146" s="120"/>
      <c r="Q146" s="120"/>
      <c r="R146" s="120"/>
      <c r="S146" s="120"/>
      <c r="T146" s="121"/>
      <c r="AT146" s="118" t="s">
        <v>159</v>
      </c>
      <c r="AU146" s="118" t="s">
        <v>84</v>
      </c>
      <c r="AV146" s="13" t="s">
        <v>84</v>
      </c>
      <c r="AW146" s="13" t="s">
        <v>31</v>
      </c>
      <c r="AX146" s="13" t="s">
        <v>75</v>
      </c>
      <c r="AY146" s="118" t="s">
        <v>150</v>
      </c>
    </row>
    <row r="147" spans="1:65" s="14" customFormat="1">
      <c r="B147" s="248"/>
      <c r="C147" s="249"/>
      <c r="D147" s="244" t="s">
        <v>159</v>
      </c>
      <c r="E147" s="250" t="s">
        <v>1</v>
      </c>
      <c r="F147" s="251" t="s">
        <v>169</v>
      </c>
      <c r="G147" s="249"/>
      <c r="H147" s="252">
        <v>122.95399999999999</v>
      </c>
      <c r="I147" s="249"/>
      <c r="J147" s="249"/>
      <c r="K147" s="249"/>
      <c r="L147" s="122"/>
      <c r="M147" s="124"/>
      <c r="N147" s="125"/>
      <c r="O147" s="125"/>
      <c r="P147" s="125"/>
      <c r="Q147" s="125"/>
      <c r="R147" s="125"/>
      <c r="S147" s="125"/>
      <c r="T147" s="126"/>
      <c r="AT147" s="123" t="s">
        <v>159</v>
      </c>
      <c r="AU147" s="123" t="s">
        <v>84</v>
      </c>
      <c r="AV147" s="14" t="s">
        <v>167</v>
      </c>
      <c r="AW147" s="14" t="s">
        <v>31</v>
      </c>
      <c r="AX147" s="14" t="s">
        <v>8</v>
      </c>
      <c r="AY147" s="123" t="s">
        <v>150</v>
      </c>
    </row>
    <row r="148" spans="1:65" s="2" customFormat="1" ht="37.9" customHeight="1">
      <c r="A148" s="28"/>
      <c r="B148" s="176"/>
      <c r="C148" s="236" t="s">
        <v>176</v>
      </c>
      <c r="D148" s="236" t="s">
        <v>152</v>
      </c>
      <c r="E148" s="237" t="s">
        <v>177</v>
      </c>
      <c r="F148" s="238" t="s">
        <v>178</v>
      </c>
      <c r="G148" s="239" t="s">
        <v>163</v>
      </c>
      <c r="H148" s="240">
        <v>2459.0700000000002</v>
      </c>
      <c r="I148" s="165"/>
      <c r="J148" s="241">
        <f>ROUND(I148*H148,0)</f>
        <v>0</v>
      </c>
      <c r="K148" s="238" t="s">
        <v>156</v>
      </c>
      <c r="L148" s="29"/>
      <c r="M148" s="111" t="s">
        <v>1</v>
      </c>
      <c r="N148" s="112" t="s">
        <v>40</v>
      </c>
      <c r="O148" s="113">
        <v>5.0000000000000001E-3</v>
      </c>
      <c r="P148" s="113">
        <f>O148*H148</f>
        <v>12.295350000000001</v>
      </c>
      <c r="Q148" s="113">
        <v>0</v>
      </c>
      <c r="R148" s="113">
        <f>Q148*H148</f>
        <v>0</v>
      </c>
      <c r="S148" s="113">
        <v>0</v>
      </c>
      <c r="T148" s="114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15" t="s">
        <v>157</v>
      </c>
      <c r="AT148" s="115" t="s">
        <v>152</v>
      </c>
      <c r="AU148" s="115" t="s">
        <v>84</v>
      </c>
      <c r="AY148" s="17" t="s">
        <v>150</v>
      </c>
      <c r="BE148" s="116">
        <f>IF(N148="základní",J148,0)</f>
        <v>0</v>
      </c>
      <c r="BF148" s="116">
        <f>IF(N148="snížená",J148,0)</f>
        <v>0</v>
      </c>
      <c r="BG148" s="116">
        <f>IF(N148="zákl. přenesená",J148,0)</f>
        <v>0</v>
      </c>
      <c r="BH148" s="116">
        <f>IF(N148="sníž. přenesená",J148,0)</f>
        <v>0</v>
      </c>
      <c r="BI148" s="116">
        <f>IF(N148="nulová",J148,0)</f>
        <v>0</v>
      </c>
      <c r="BJ148" s="17" t="s">
        <v>8</v>
      </c>
      <c r="BK148" s="116">
        <f>ROUND(I148*H148,0)</f>
        <v>0</v>
      </c>
      <c r="BL148" s="17" t="s">
        <v>157</v>
      </c>
      <c r="BM148" s="115" t="s">
        <v>341</v>
      </c>
    </row>
    <row r="149" spans="1:65" s="13" customFormat="1">
      <c r="B149" s="242"/>
      <c r="C149" s="243"/>
      <c r="D149" s="244" t="s">
        <v>159</v>
      </c>
      <c r="E149" s="245" t="s">
        <v>1</v>
      </c>
      <c r="F149" s="246" t="s">
        <v>342</v>
      </c>
      <c r="G149" s="243"/>
      <c r="H149" s="247">
        <v>2459.0700000000002</v>
      </c>
      <c r="I149" s="243"/>
      <c r="J149" s="243"/>
      <c r="K149" s="243"/>
      <c r="L149" s="117"/>
      <c r="M149" s="119"/>
      <c r="N149" s="120"/>
      <c r="O149" s="120"/>
      <c r="P149" s="120"/>
      <c r="Q149" s="120"/>
      <c r="R149" s="120"/>
      <c r="S149" s="120"/>
      <c r="T149" s="121"/>
      <c r="AT149" s="118" t="s">
        <v>159</v>
      </c>
      <c r="AU149" s="118" t="s">
        <v>84</v>
      </c>
      <c r="AV149" s="13" t="s">
        <v>84</v>
      </c>
      <c r="AW149" s="13" t="s">
        <v>31</v>
      </c>
      <c r="AX149" s="13" t="s">
        <v>8</v>
      </c>
      <c r="AY149" s="118" t="s">
        <v>150</v>
      </c>
    </row>
    <row r="150" spans="1:65" s="2" customFormat="1" ht="33" customHeight="1">
      <c r="A150" s="28"/>
      <c r="B150" s="176"/>
      <c r="C150" s="236" t="s">
        <v>181</v>
      </c>
      <c r="D150" s="236" t="s">
        <v>152</v>
      </c>
      <c r="E150" s="237" t="s">
        <v>182</v>
      </c>
      <c r="F150" s="238" t="s">
        <v>183</v>
      </c>
      <c r="G150" s="239" t="s">
        <v>163</v>
      </c>
      <c r="H150" s="240">
        <v>122.95399999999999</v>
      </c>
      <c r="I150" s="165"/>
      <c r="J150" s="241">
        <f>ROUND(I150*H150,0)</f>
        <v>0</v>
      </c>
      <c r="K150" s="238" t="s">
        <v>156</v>
      </c>
      <c r="L150" s="29"/>
      <c r="M150" s="111" t="s">
        <v>1</v>
      </c>
      <c r="N150" s="112" t="s">
        <v>40</v>
      </c>
      <c r="O150" s="113">
        <v>9.9000000000000005E-2</v>
      </c>
      <c r="P150" s="113">
        <f>O150*H150</f>
        <v>12.172446000000001</v>
      </c>
      <c r="Q150" s="113">
        <v>0</v>
      </c>
      <c r="R150" s="113">
        <f>Q150*H150</f>
        <v>0</v>
      </c>
      <c r="S150" s="113">
        <v>0</v>
      </c>
      <c r="T150" s="11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15" t="s">
        <v>157</v>
      </c>
      <c r="AT150" s="115" t="s">
        <v>152</v>
      </c>
      <c r="AU150" s="115" t="s">
        <v>84</v>
      </c>
      <c r="AY150" s="17" t="s">
        <v>150</v>
      </c>
      <c r="BE150" s="116">
        <f>IF(N150="základní",J150,0)</f>
        <v>0</v>
      </c>
      <c r="BF150" s="116">
        <f>IF(N150="snížená",J150,0)</f>
        <v>0</v>
      </c>
      <c r="BG150" s="116">
        <f>IF(N150="zákl. přenesená",J150,0)</f>
        <v>0</v>
      </c>
      <c r="BH150" s="116">
        <f>IF(N150="sníž. přenesená",J150,0)</f>
        <v>0</v>
      </c>
      <c r="BI150" s="116">
        <f>IF(N150="nulová",J150,0)</f>
        <v>0</v>
      </c>
      <c r="BJ150" s="17" t="s">
        <v>8</v>
      </c>
      <c r="BK150" s="116">
        <f>ROUND(I150*H150,0)</f>
        <v>0</v>
      </c>
      <c r="BL150" s="17" t="s">
        <v>157</v>
      </c>
      <c r="BM150" s="115" t="s">
        <v>343</v>
      </c>
    </row>
    <row r="151" spans="1:65" s="13" customFormat="1">
      <c r="B151" s="242"/>
      <c r="C151" s="243"/>
      <c r="D151" s="244" t="s">
        <v>159</v>
      </c>
      <c r="E151" s="245" t="s">
        <v>1</v>
      </c>
      <c r="F151" s="246" t="s">
        <v>263</v>
      </c>
      <c r="G151" s="243"/>
      <c r="H151" s="247">
        <v>122.95399999999999</v>
      </c>
      <c r="I151" s="243"/>
      <c r="J151" s="243"/>
      <c r="K151" s="243"/>
      <c r="L151" s="117"/>
      <c r="M151" s="119"/>
      <c r="N151" s="120"/>
      <c r="O151" s="120"/>
      <c r="P151" s="120"/>
      <c r="Q151" s="120"/>
      <c r="R151" s="120"/>
      <c r="S151" s="120"/>
      <c r="T151" s="121"/>
      <c r="AT151" s="118" t="s">
        <v>159</v>
      </c>
      <c r="AU151" s="118" t="s">
        <v>84</v>
      </c>
      <c r="AV151" s="13" t="s">
        <v>84</v>
      </c>
      <c r="AW151" s="13" t="s">
        <v>31</v>
      </c>
      <c r="AX151" s="13" t="s">
        <v>75</v>
      </c>
      <c r="AY151" s="118" t="s">
        <v>150</v>
      </c>
    </row>
    <row r="152" spans="1:65" s="14" customFormat="1">
      <c r="B152" s="248"/>
      <c r="C152" s="249"/>
      <c r="D152" s="244" t="s">
        <v>159</v>
      </c>
      <c r="E152" s="250" t="s">
        <v>1</v>
      </c>
      <c r="F152" s="251" t="s">
        <v>169</v>
      </c>
      <c r="G152" s="249"/>
      <c r="H152" s="252">
        <v>122.95399999999999</v>
      </c>
      <c r="I152" s="249"/>
      <c r="J152" s="249"/>
      <c r="K152" s="249"/>
      <c r="L152" s="122"/>
      <c r="M152" s="124"/>
      <c r="N152" s="125"/>
      <c r="O152" s="125"/>
      <c r="P152" s="125"/>
      <c r="Q152" s="125"/>
      <c r="R152" s="125"/>
      <c r="S152" s="125"/>
      <c r="T152" s="126"/>
      <c r="AT152" s="123" t="s">
        <v>159</v>
      </c>
      <c r="AU152" s="123" t="s">
        <v>84</v>
      </c>
      <c r="AV152" s="14" t="s">
        <v>167</v>
      </c>
      <c r="AW152" s="14" t="s">
        <v>31</v>
      </c>
      <c r="AX152" s="14" t="s">
        <v>8</v>
      </c>
      <c r="AY152" s="123" t="s">
        <v>150</v>
      </c>
    </row>
    <row r="153" spans="1:65" s="2" customFormat="1" ht="37.9" customHeight="1">
      <c r="A153" s="28"/>
      <c r="B153" s="176"/>
      <c r="C153" s="236" t="s">
        <v>185</v>
      </c>
      <c r="D153" s="236" t="s">
        <v>152</v>
      </c>
      <c r="E153" s="237" t="s">
        <v>186</v>
      </c>
      <c r="F153" s="238" t="s">
        <v>187</v>
      </c>
      <c r="G153" s="239" t="s">
        <v>163</v>
      </c>
      <c r="H153" s="240">
        <v>2459.0700000000002</v>
      </c>
      <c r="I153" s="165"/>
      <c r="J153" s="241">
        <f>ROUND(I153*H153,0)</f>
        <v>0</v>
      </c>
      <c r="K153" s="238" t="s">
        <v>156</v>
      </c>
      <c r="L153" s="29"/>
      <c r="M153" s="111" t="s">
        <v>1</v>
      </c>
      <c r="N153" s="112" t="s">
        <v>40</v>
      </c>
      <c r="O153" s="113">
        <v>6.0000000000000001E-3</v>
      </c>
      <c r="P153" s="113">
        <f>O153*H153</f>
        <v>14.754420000000001</v>
      </c>
      <c r="Q153" s="113">
        <v>0</v>
      </c>
      <c r="R153" s="113">
        <f>Q153*H153</f>
        <v>0</v>
      </c>
      <c r="S153" s="113">
        <v>0</v>
      </c>
      <c r="T153" s="114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15" t="s">
        <v>157</v>
      </c>
      <c r="AT153" s="115" t="s">
        <v>152</v>
      </c>
      <c r="AU153" s="115" t="s">
        <v>84</v>
      </c>
      <c r="AY153" s="17" t="s">
        <v>150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7" t="s">
        <v>8</v>
      </c>
      <c r="BK153" s="116">
        <f>ROUND(I153*H153,0)</f>
        <v>0</v>
      </c>
      <c r="BL153" s="17" t="s">
        <v>157</v>
      </c>
      <c r="BM153" s="115" t="s">
        <v>344</v>
      </c>
    </row>
    <row r="154" spans="1:65" s="13" customFormat="1">
      <c r="B154" s="242"/>
      <c r="C154" s="243"/>
      <c r="D154" s="244" t="s">
        <v>159</v>
      </c>
      <c r="E154" s="245" t="s">
        <v>1</v>
      </c>
      <c r="F154" s="246" t="s">
        <v>342</v>
      </c>
      <c r="G154" s="243"/>
      <c r="H154" s="247">
        <v>2459.0700000000002</v>
      </c>
      <c r="I154" s="243"/>
      <c r="J154" s="243"/>
      <c r="K154" s="243"/>
      <c r="L154" s="117"/>
      <c r="M154" s="119"/>
      <c r="N154" s="120"/>
      <c r="O154" s="120"/>
      <c r="P154" s="120"/>
      <c r="Q154" s="120"/>
      <c r="R154" s="120"/>
      <c r="S154" s="120"/>
      <c r="T154" s="121"/>
      <c r="AT154" s="118" t="s">
        <v>159</v>
      </c>
      <c r="AU154" s="118" t="s">
        <v>84</v>
      </c>
      <c r="AV154" s="13" t="s">
        <v>84</v>
      </c>
      <c r="AW154" s="13" t="s">
        <v>31</v>
      </c>
      <c r="AX154" s="13" t="s">
        <v>75</v>
      </c>
      <c r="AY154" s="118" t="s">
        <v>150</v>
      </c>
    </row>
    <row r="155" spans="1:65" s="14" customFormat="1">
      <c r="B155" s="248"/>
      <c r="C155" s="249"/>
      <c r="D155" s="244" t="s">
        <v>159</v>
      </c>
      <c r="E155" s="250" t="s">
        <v>1</v>
      </c>
      <c r="F155" s="251" t="s">
        <v>169</v>
      </c>
      <c r="G155" s="249"/>
      <c r="H155" s="252">
        <v>2459.0700000000002</v>
      </c>
      <c r="I155" s="249"/>
      <c r="J155" s="249"/>
      <c r="K155" s="249"/>
      <c r="L155" s="122"/>
      <c r="M155" s="124"/>
      <c r="N155" s="125"/>
      <c r="O155" s="125"/>
      <c r="P155" s="125"/>
      <c r="Q155" s="125"/>
      <c r="R155" s="125"/>
      <c r="S155" s="125"/>
      <c r="T155" s="126"/>
      <c r="AT155" s="123" t="s">
        <v>159</v>
      </c>
      <c r="AU155" s="123" t="s">
        <v>84</v>
      </c>
      <c r="AV155" s="14" t="s">
        <v>167</v>
      </c>
      <c r="AW155" s="14" t="s">
        <v>31</v>
      </c>
      <c r="AX155" s="14" t="s">
        <v>8</v>
      </c>
      <c r="AY155" s="123" t="s">
        <v>150</v>
      </c>
    </row>
    <row r="156" spans="1:65" s="2" customFormat="1" ht="33" customHeight="1">
      <c r="A156" s="28"/>
      <c r="B156" s="176"/>
      <c r="C156" s="236" t="s">
        <v>189</v>
      </c>
      <c r="D156" s="236" t="s">
        <v>152</v>
      </c>
      <c r="E156" s="237" t="s">
        <v>190</v>
      </c>
      <c r="F156" s="238" t="s">
        <v>191</v>
      </c>
      <c r="G156" s="239" t="s">
        <v>192</v>
      </c>
      <c r="H156" s="240">
        <v>442.63299999999998</v>
      </c>
      <c r="I156" s="165"/>
      <c r="J156" s="241">
        <f>ROUND(I156*H156,0)</f>
        <v>0</v>
      </c>
      <c r="K156" s="238" t="s">
        <v>156</v>
      </c>
      <c r="L156" s="29"/>
      <c r="M156" s="111" t="s">
        <v>1</v>
      </c>
      <c r="N156" s="112" t="s">
        <v>40</v>
      </c>
      <c r="O156" s="113">
        <v>0</v>
      </c>
      <c r="P156" s="113">
        <f>O156*H156</f>
        <v>0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U156" s="28"/>
      <c r="V156" s="152"/>
      <c r="W156" s="28"/>
      <c r="X156" s="28"/>
      <c r="Y156" s="28"/>
      <c r="Z156" s="28"/>
      <c r="AA156" s="28"/>
      <c r="AB156" s="28"/>
      <c r="AC156" s="28"/>
      <c r="AD156" s="28"/>
      <c r="AE156" s="28"/>
      <c r="AR156" s="115" t="s">
        <v>157</v>
      </c>
      <c r="AT156" s="115" t="s">
        <v>152</v>
      </c>
      <c r="AU156" s="115" t="s">
        <v>84</v>
      </c>
      <c r="AY156" s="17" t="s">
        <v>150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7" t="s">
        <v>8</v>
      </c>
      <c r="BK156" s="116">
        <f>ROUND(I156*H156,0)</f>
        <v>0</v>
      </c>
      <c r="BL156" s="17" t="s">
        <v>157</v>
      </c>
      <c r="BM156" s="115" t="s">
        <v>345</v>
      </c>
    </row>
    <row r="157" spans="1:65" s="13" customFormat="1">
      <c r="B157" s="242"/>
      <c r="C157" s="243"/>
      <c r="D157" s="244" t="s">
        <v>159</v>
      </c>
      <c r="E157" s="245" t="s">
        <v>1</v>
      </c>
      <c r="F157" s="246" t="s">
        <v>276</v>
      </c>
      <c r="G157" s="243"/>
      <c r="H157" s="247">
        <v>442.63299999999998</v>
      </c>
      <c r="I157" s="243"/>
      <c r="J157" s="243"/>
      <c r="K157" s="243"/>
      <c r="L157" s="117"/>
      <c r="M157" s="119"/>
      <c r="N157" s="120"/>
      <c r="O157" s="120"/>
      <c r="P157" s="120"/>
      <c r="Q157" s="120"/>
      <c r="R157" s="120"/>
      <c r="S157" s="120"/>
      <c r="T157" s="121"/>
      <c r="AT157" s="118" t="s">
        <v>159</v>
      </c>
      <c r="AU157" s="118" t="s">
        <v>84</v>
      </c>
      <c r="AV157" s="13" t="s">
        <v>84</v>
      </c>
      <c r="AW157" s="13" t="s">
        <v>31</v>
      </c>
      <c r="AX157" s="13" t="s">
        <v>75</v>
      </c>
      <c r="AY157" s="118" t="s">
        <v>150</v>
      </c>
    </row>
    <row r="158" spans="1:65" s="14" customFormat="1">
      <c r="B158" s="248"/>
      <c r="C158" s="249"/>
      <c r="D158" s="244" t="s">
        <v>159</v>
      </c>
      <c r="E158" s="250" t="s">
        <v>1</v>
      </c>
      <c r="F158" s="251" t="s">
        <v>169</v>
      </c>
      <c r="G158" s="249"/>
      <c r="H158" s="252">
        <v>442.63299999999998</v>
      </c>
      <c r="I158" s="249"/>
      <c r="J158" s="249"/>
      <c r="K158" s="249"/>
      <c r="L158" s="122"/>
      <c r="M158" s="124"/>
      <c r="N158" s="125"/>
      <c r="O158" s="125"/>
      <c r="P158" s="125"/>
      <c r="Q158" s="125"/>
      <c r="R158" s="125"/>
      <c r="S158" s="125"/>
      <c r="T158" s="126"/>
      <c r="AT158" s="123" t="s">
        <v>159</v>
      </c>
      <c r="AU158" s="123" t="s">
        <v>84</v>
      </c>
      <c r="AV158" s="14" t="s">
        <v>167</v>
      </c>
      <c r="AW158" s="14" t="s">
        <v>31</v>
      </c>
      <c r="AX158" s="14" t="s">
        <v>8</v>
      </c>
      <c r="AY158" s="123" t="s">
        <v>150</v>
      </c>
    </row>
    <row r="159" spans="1:65" s="2" customFormat="1" ht="24.2" customHeight="1">
      <c r="A159" s="28"/>
      <c r="B159" s="176"/>
      <c r="C159" s="236" t="s">
        <v>195</v>
      </c>
      <c r="D159" s="236" t="s">
        <v>152</v>
      </c>
      <c r="E159" s="237" t="s">
        <v>283</v>
      </c>
      <c r="F159" s="238" t="s">
        <v>284</v>
      </c>
      <c r="G159" s="239" t="s">
        <v>163</v>
      </c>
      <c r="H159" s="240">
        <v>46.707999999999998</v>
      </c>
      <c r="I159" s="165"/>
      <c r="J159" s="241">
        <f>ROUND(I159*H159,0)</f>
        <v>0</v>
      </c>
      <c r="K159" s="238" t="s">
        <v>156</v>
      </c>
      <c r="L159" s="29"/>
      <c r="M159" s="111" t="s">
        <v>1</v>
      </c>
      <c r="N159" s="112" t="s">
        <v>40</v>
      </c>
      <c r="O159" s="113">
        <v>0.32800000000000001</v>
      </c>
      <c r="P159" s="113">
        <f>O159*H159</f>
        <v>15.320224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15" t="s">
        <v>157</v>
      </c>
      <c r="AT159" s="115" t="s">
        <v>152</v>
      </c>
      <c r="AU159" s="115" t="s">
        <v>84</v>
      </c>
      <c r="AY159" s="17" t="s">
        <v>150</v>
      </c>
      <c r="BE159" s="116">
        <f>IF(N159="základní",J159,0)</f>
        <v>0</v>
      </c>
      <c r="BF159" s="116">
        <f>IF(N159="snížená",J159,0)</f>
        <v>0</v>
      </c>
      <c r="BG159" s="116">
        <f>IF(N159="zákl. přenesená",J159,0)</f>
        <v>0</v>
      </c>
      <c r="BH159" s="116">
        <f>IF(N159="sníž. přenesená",J159,0)</f>
        <v>0</v>
      </c>
      <c r="BI159" s="116">
        <f>IF(N159="nulová",J159,0)</f>
        <v>0</v>
      </c>
      <c r="BJ159" s="17" t="s">
        <v>8</v>
      </c>
      <c r="BK159" s="116">
        <f>ROUND(I159*H159,0)</f>
        <v>0</v>
      </c>
      <c r="BL159" s="17" t="s">
        <v>157</v>
      </c>
      <c r="BM159" s="115" t="s">
        <v>346</v>
      </c>
    </row>
    <row r="160" spans="1:65" s="13" customFormat="1">
      <c r="B160" s="242"/>
      <c r="C160" s="243"/>
      <c r="D160" s="244" t="s">
        <v>159</v>
      </c>
      <c r="E160" s="245" t="s">
        <v>1</v>
      </c>
      <c r="F160" s="246" t="s">
        <v>347</v>
      </c>
      <c r="G160" s="243"/>
      <c r="H160" s="247">
        <v>46.707999999999998</v>
      </c>
      <c r="I160" s="243"/>
      <c r="J160" s="243"/>
      <c r="K160" s="243"/>
      <c r="L160" s="117"/>
      <c r="M160" s="119"/>
      <c r="N160" s="120"/>
      <c r="O160" s="120"/>
      <c r="P160" s="120"/>
      <c r="Q160" s="120"/>
      <c r="R160" s="120"/>
      <c r="S160" s="120"/>
      <c r="T160" s="121"/>
      <c r="AT160" s="118" t="s">
        <v>159</v>
      </c>
      <c r="AU160" s="118" t="s">
        <v>84</v>
      </c>
      <c r="AV160" s="13" t="s">
        <v>84</v>
      </c>
      <c r="AW160" s="13" t="s">
        <v>31</v>
      </c>
      <c r="AX160" s="13" t="s">
        <v>75</v>
      </c>
      <c r="AY160" s="118" t="s">
        <v>150</v>
      </c>
    </row>
    <row r="161" spans="1:65" s="14" customFormat="1">
      <c r="B161" s="248"/>
      <c r="C161" s="249"/>
      <c r="D161" s="244" t="s">
        <v>159</v>
      </c>
      <c r="E161" s="250" t="s">
        <v>304</v>
      </c>
      <c r="F161" s="251" t="s">
        <v>169</v>
      </c>
      <c r="G161" s="249"/>
      <c r="H161" s="252">
        <v>46.707999999999998</v>
      </c>
      <c r="I161" s="249"/>
      <c r="J161" s="249"/>
      <c r="K161" s="249"/>
      <c r="L161" s="122"/>
      <c r="M161" s="124"/>
      <c r="N161" s="125"/>
      <c r="O161" s="125"/>
      <c r="P161" s="125"/>
      <c r="Q161" s="125"/>
      <c r="R161" s="125"/>
      <c r="S161" s="125"/>
      <c r="T161" s="126"/>
      <c r="AT161" s="123" t="s">
        <v>159</v>
      </c>
      <c r="AU161" s="123" t="s">
        <v>84</v>
      </c>
      <c r="AV161" s="14" t="s">
        <v>167</v>
      </c>
      <c r="AW161" s="14" t="s">
        <v>31</v>
      </c>
      <c r="AX161" s="14" t="s">
        <v>8</v>
      </c>
      <c r="AY161" s="123" t="s">
        <v>150</v>
      </c>
    </row>
    <row r="162" spans="1:65" s="2" customFormat="1" ht="16.5" customHeight="1">
      <c r="A162" s="28"/>
      <c r="B162" s="176"/>
      <c r="C162" s="253" t="s">
        <v>202</v>
      </c>
      <c r="D162" s="253" t="s">
        <v>291</v>
      </c>
      <c r="E162" s="254" t="s">
        <v>348</v>
      </c>
      <c r="F162" s="255" t="s">
        <v>349</v>
      </c>
      <c r="G162" s="256" t="s">
        <v>192</v>
      </c>
      <c r="H162" s="257">
        <v>84.073999999999998</v>
      </c>
      <c r="I162" s="166"/>
      <c r="J162" s="258">
        <f>ROUND(I162*H162,0)</f>
        <v>0</v>
      </c>
      <c r="K162" s="255" t="s">
        <v>156</v>
      </c>
      <c r="L162" s="131"/>
      <c r="M162" s="132" t="s">
        <v>1</v>
      </c>
      <c r="N162" s="133" t="s">
        <v>40</v>
      </c>
      <c r="O162" s="113">
        <v>0</v>
      </c>
      <c r="P162" s="113">
        <f>O162*H162</f>
        <v>0</v>
      </c>
      <c r="Q162" s="113">
        <v>1</v>
      </c>
      <c r="R162" s="113">
        <f>Q162*H162</f>
        <v>84.073999999999998</v>
      </c>
      <c r="S162" s="113">
        <v>0</v>
      </c>
      <c r="T162" s="114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15" t="s">
        <v>189</v>
      </c>
      <c r="AT162" s="115" t="s">
        <v>291</v>
      </c>
      <c r="AU162" s="115" t="s">
        <v>84</v>
      </c>
      <c r="AY162" s="17" t="s">
        <v>150</v>
      </c>
      <c r="BE162" s="116">
        <f>IF(N162="základní",J162,0)</f>
        <v>0</v>
      </c>
      <c r="BF162" s="116">
        <f>IF(N162="snížená",J162,0)</f>
        <v>0</v>
      </c>
      <c r="BG162" s="116">
        <f>IF(N162="zákl. přenesená",J162,0)</f>
        <v>0</v>
      </c>
      <c r="BH162" s="116">
        <f>IF(N162="sníž. přenesená",J162,0)</f>
        <v>0</v>
      </c>
      <c r="BI162" s="116">
        <f>IF(N162="nulová",J162,0)</f>
        <v>0</v>
      </c>
      <c r="BJ162" s="17" t="s">
        <v>8</v>
      </c>
      <c r="BK162" s="116">
        <f>ROUND(I162*H162,0)</f>
        <v>0</v>
      </c>
      <c r="BL162" s="17" t="s">
        <v>157</v>
      </c>
      <c r="BM162" s="115" t="s">
        <v>350</v>
      </c>
    </row>
    <row r="163" spans="1:65" s="13" customFormat="1">
      <c r="B163" s="242"/>
      <c r="C163" s="243"/>
      <c r="D163" s="244" t="s">
        <v>159</v>
      </c>
      <c r="E163" s="245" t="s">
        <v>1</v>
      </c>
      <c r="F163" s="246" t="s">
        <v>351</v>
      </c>
      <c r="G163" s="243"/>
      <c r="H163" s="247">
        <v>84.073999999999998</v>
      </c>
      <c r="I163" s="243"/>
      <c r="J163" s="243"/>
      <c r="K163" s="243"/>
      <c r="L163" s="117"/>
      <c r="M163" s="119"/>
      <c r="N163" s="120"/>
      <c r="O163" s="120"/>
      <c r="P163" s="120"/>
      <c r="Q163" s="120"/>
      <c r="R163" s="120"/>
      <c r="S163" s="120"/>
      <c r="T163" s="121"/>
      <c r="AT163" s="118" t="s">
        <v>159</v>
      </c>
      <c r="AU163" s="118" t="s">
        <v>84</v>
      </c>
      <c r="AV163" s="13" t="s">
        <v>84</v>
      </c>
      <c r="AW163" s="13" t="s">
        <v>31</v>
      </c>
      <c r="AX163" s="13" t="s">
        <v>8</v>
      </c>
      <c r="AY163" s="118" t="s">
        <v>150</v>
      </c>
    </row>
    <row r="164" spans="1:65" s="2" customFormat="1" ht="24.2" customHeight="1">
      <c r="A164" s="28"/>
      <c r="B164" s="176"/>
      <c r="C164" s="236" t="s">
        <v>207</v>
      </c>
      <c r="D164" s="236" t="s">
        <v>152</v>
      </c>
      <c r="E164" s="237" t="s">
        <v>277</v>
      </c>
      <c r="F164" s="238" t="s">
        <v>278</v>
      </c>
      <c r="G164" s="239" t="s">
        <v>163</v>
      </c>
      <c r="H164" s="240">
        <v>46.451999999999998</v>
      </c>
      <c r="I164" s="165"/>
      <c r="J164" s="241">
        <f>ROUND(I164*H164,0)</f>
        <v>0</v>
      </c>
      <c r="K164" s="238" t="s">
        <v>156</v>
      </c>
      <c r="L164" s="29"/>
      <c r="M164" s="111" t="s">
        <v>1</v>
      </c>
      <c r="N164" s="112" t="s">
        <v>40</v>
      </c>
      <c r="O164" s="113">
        <v>7.1999999999999995E-2</v>
      </c>
      <c r="P164" s="113">
        <f>O164*H164</f>
        <v>3.3445439999999995</v>
      </c>
      <c r="Q164" s="113">
        <v>0</v>
      </c>
      <c r="R164" s="113">
        <f>Q164*H164</f>
        <v>0</v>
      </c>
      <c r="S164" s="113">
        <v>0</v>
      </c>
      <c r="T164" s="11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15" t="s">
        <v>157</v>
      </c>
      <c r="AT164" s="115" t="s">
        <v>152</v>
      </c>
      <c r="AU164" s="115" t="s">
        <v>84</v>
      </c>
      <c r="AY164" s="17" t="s">
        <v>150</v>
      </c>
      <c r="BE164" s="116">
        <f>IF(N164="základní",J164,0)</f>
        <v>0</v>
      </c>
      <c r="BF164" s="116">
        <f>IF(N164="snížená",J164,0)</f>
        <v>0</v>
      </c>
      <c r="BG164" s="116">
        <f>IF(N164="zákl. přenesená",J164,0)</f>
        <v>0</v>
      </c>
      <c r="BH164" s="116">
        <f>IF(N164="sníž. přenesená",J164,0)</f>
        <v>0</v>
      </c>
      <c r="BI164" s="116">
        <f>IF(N164="nulová",J164,0)</f>
        <v>0</v>
      </c>
      <c r="BJ164" s="17" t="s">
        <v>8</v>
      </c>
      <c r="BK164" s="116">
        <f>ROUND(I164*H164,0)</f>
        <v>0</v>
      </c>
      <c r="BL164" s="17" t="s">
        <v>157</v>
      </c>
      <c r="BM164" s="115" t="s">
        <v>352</v>
      </c>
    </row>
    <row r="165" spans="1:65" s="13" customFormat="1">
      <c r="B165" s="242"/>
      <c r="C165" s="243"/>
      <c r="D165" s="244" t="s">
        <v>159</v>
      </c>
      <c r="E165" s="245" t="s">
        <v>1</v>
      </c>
      <c r="F165" s="246" t="s">
        <v>331</v>
      </c>
      <c r="G165" s="243"/>
      <c r="H165" s="247">
        <v>46.451999999999998</v>
      </c>
      <c r="I165" s="243"/>
      <c r="J165" s="243"/>
      <c r="K165" s="243"/>
      <c r="L165" s="117"/>
      <c r="M165" s="119"/>
      <c r="N165" s="120"/>
      <c r="O165" s="120"/>
      <c r="P165" s="120"/>
      <c r="Q165" s="120"/>
      <c r="R165" s="120"/>
      <c r="S165" s="120"/>
      <c r="T165" s="121"/>
      <c r="AT165" s="118" t="s">
        <v>159</v>
      </c>
      <c r="AU165" s="118" t="s">
        <v>84</v>
      </c>
      <c r="AV165" s="13" t="s">
        <v>84</v>
      </c>
      <c r="AW165" s="13" t="s">
        <v>31</v>
      </c>
      <c r="AX165" s="13" t="s">
        <v>8</v>
      </c>
      <c r="AY165" s="118" t="s">
        <v>150</v>
      </c>
    </row>
    <row r="166" spans="1:65" s="2" customFormat="1" ht="33" customHeight="1">
      <c r="A166" s="28"/>
      <c r="B166" s="176"/>
      <c r="C166" s="236" t="s">
        <v>211</v>
      </c>
      <c r="D166" s="236" t="s">
        <v>152</v>
      </c>
      <c r="E166" s="237" t="s">
        <v>280</v>
      </c>
      <c r="F166" s="238" t="s">
        <v>281</v>
      </c>
      <c r="G166" s="239" t="s">
        <v>163</v>
      </c>
      <c r="H166" s="240">
        <v>46.451999999999998</v>
      </c>
      <c r="I166" s="165"/>
      <c r="J166" s="241">
        <f>ROUND(I166*H166,0)</f>
        <v>0</v>
      </c>
      <c r="K166" s="238" t="s">
        <v>156</v>
      </c>
      <c r="L166" s="29"/>
      <c r="M166" s="111" t="s">
        <v>1</v>
      </c>
      <c r="N166" s="112" t="s">
        <v>40</v>
      </c>
      <c r="O166" s="113">
        <v>4.3999999999999997E-2</v>
      </c>
      <c r="P166" s="113">
        <f>O166*H166</f>
        <v>2.0438879999999999</v>
      </c>
      <c r="Q166" s="113">
        <v>0</v>
      </c>
      <c r="R166" s="113">
        <f>Q166*H166</f>
        <v>0</v>
      </c>
      <c r="S166" s="113">
        <v>0</v>
      </c>
      <c r="T166" s="11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15" t="s">
        <v>157</v>
      </c>
      <c r="AT166" s="115" t="s">
        <v>152</v>
      </c>
      <c r="AU166" s="115" t="s">
        <v>84</v>
      </c>
      <c r="AY166" s="17" t="s">
        <v>150</v>
      </c>
      <c r="BE166" s="116">
        <f>IF(N166="základní",J166,0)</f>
        <v>0</v>
      </c>
      <c r="BF166" s="116">
        <f>IF(N166="snížená",J166,0)</f>
        <v>0</v>
      </c>
      <c r="BG166" s="116">
        <f>IF(N166="zákl. přenesená",J166,0)</f>
        <v>0</v>
      </c>
      <c r="BH166" s="116">
        <f>IF(N166="sníž. přenesená",J166,0)</f>
        <v>0</v>
      </c>
      <c r="BI166" s="116">
        <f>IF(N166="nulová",J166,0)</f>
        <v>0</v>
      </c>
      <c r="BJ166" s="17" t="s">
        <v>8</v>
      </c>
      <c r="BK166" s="116">
        <f>ROUND(I166*H166,0)</f>
        <v>0</v>
      </c>
      <c r="BL166" s="17" t="s">
        <v>157</v>
      </c>
      <c r="BM166" s="115" t="s">
        <v>353</v>
      </c>
    </row>
    <row r="167" spans="1:65" s="13" customFormat="1">
      <c r="B167" s="242"/>
      <c r="C167" s="243"/>
      <c r="D167" s="244" t="s">
        <v>159</v>
      </c>
      <c r="E167" s="245" t="s">
        <v>1</v>
      </c>
      <c r="F167" s="246" t="s">
        <v>331</v>
      </c>
      <c r="G167" s="243"/>
      <c r="H167" s="247">
        <v>46.451999999999998</v>
      </c>
      <c r="I167" s="243"/>
      <c r="J167" s="243"/>
      <c r="K167" s="243"/>
      <c r="L167" s="117"/>
      <c r="M167" s="119"/>
      <c r="N167" s="120"/>
      <c r="O167" s="120"/>
      <c r="P167" s="120"/>
      <c r="Q167" s="120"/>
      <c r="R167" s="120"/>
      <c r="S167" s="120"/>
      <c r="T167" s="121"/>
      <c r="AT167" s="118" t="s">
        <v>159</v>
      </c>
      <c r="AU167" s="118" t="s">
        <v>84</v>
      </c>
      <c r="AV167" s="13" t="s">
        <v>84</v>
      </c>
      <c r="AW167" s="13" t="s">
        <v>31</v>
      </c>
      <c r="AX167" s="13" t="s">
        <v>75</v>
      </c>
      <c r="AY167" s="118" t="s">
        <v>150</v>
      </c>
    </row>
    <row r="168" spans="1:65" s="14" customFormat="1">
      <c r="B168" s="248"/>
      <c r="C168" s="249"/>
      <c r="D168" s="244" t="s">
        <v>159</v>
      </c>
      <c r="E168" s="250" t="s">
        <v>1</v>
      </c>
      <c r="F168" s="251" t="s">
        <v>169</v>
      </c>
      <c r="G168" s="249"/>
      <c r="H168" s="252">
        <v>46.451999999999998</v>
      </c>
      <c r="I168" s="249"/>
      <c r="J168" s="249"/>
      <c r="K168" s="249"/>
      <c r="L168" s="122"/>
      <c r="M168" s="124"/>
      <c r="N168" s="125"/>
      <c r="O168" s="125"/>
      <c r="P168" s="125"/>
      <c r="Q168" s="125"/>
      <c r="R168" s="125"/>
      <c r="S168" s="125"/>
      <c r="T168" s="126"/>
      <c r="AT168" s="123" t="s">
        <v>159</v>
      </c>
      <c r="AU168" s="123" t="s">
        <v>84</v>
      </c>
      <c r="AV168" s="14" t="s">
        <v>167</v>
      </c>
      <c r="AW168" s="14" t="s">
        <v>31</v>
      </c>
      <c r="AX168" s="14" t="s">
        <v>8</v>
      </c>
      <c r="AY168" s="123" t="s">
        <v>150</v>
      </c>
    </row>
    <row r="169" spans="1:65" s="2" customFormat="1" ht="24.2" customHeight="1">
      <c r="A169" s="28"/>
      <c r="B169" s="176"/>
      <c r="C169" s="236" t="s">
        <v>217</v>
      </c>
      <c r="D169" s="236" t="s">
        <v>152</v>
      </c>
      <c r="E169" s="237" t="s">
        <v>283</v>
      </c>
      <c r="F169" s="238" t="s">
        <v>284</v>
      </c>
      <c r="G169" s="239" t="s">
        <v>163</v>
      </c>
      <c r="H169" s="240">
        <v>46.451999999999998</v>
      </c>
      <c r="I169" s="165"/>
      <c r="J169" s="241">
        <f>ROUND(I169*H169,0)</f>
        <v>0</v>
      </c>
      <c r="K169" s="238" t="s">
        <v>156</v>
      </c>
      <c r="L169" s="29"/>
      <c r="M169" s="111" t="s">
        <v>1</v>
      </c>
      <c r="N169" s="112" t="s">
        <v>40</v>
      </c>
      <c r="O169" s="113">
        <v>0.32800000000000001</v>
      </c>
      <c r="P169" s="113">
        <f>O169*H169</f>
        <v>15.236256000000001</v>
      </c>
      <c r="Q169" s="113">
        <v>0</v>
      </c>
      <c r="R169" s="113">
        <f>Q169*H169</f>
        <v>0</v>
      </c>
      <c r="S169" s="113">
        <v>0</v>
      </c>
      <c r="T169" s="114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15" t="s">
        <v>157</v>
      </c>
      <c r="AT169" s="115" t="s">
        <v>152</v>
      </c>
      <c r="AU169" s="115" t="s">
        <v>84</v>
      </c>
      <c r="AY169" s="17" t="s">
        <v>150</v>
      </c>
      <c r="BE169" s="116">
        <f>IF(N169="základní",J169,0)</f>
        <v>0</v>
      </c>
      <c r="BF169" s="116">
        <f>IF(N169="snížená",J169,0)</f>
        <v>0</v>
      </c>
      <c r="BG169" s="116">
        <f>IF(N169="zákl. přenesená",J169,0)</f>
        <v>0</v>
      </c>
      <c r="BH169" s="116">
        <f>IF(N169="sníž. přenesená",J169,0)</f>
        <v>0</v>
      </c>
      <c r="BI169" s="116">
        <f>IF(N169="nulová",J169,0)</f>
        <v>0</v>
      </c>
      <c r="BJ169" s="17" t="s">
        <v>8</v>
      </c>
      <c r="BK169" s="116">
        <f>ROUND(I169*H169,0)</f>
        <v>0</v>
      </c>
      <c r="BL169" s="17" t="s">
        <v>157</v>
      </c>
      <c r="BM169" s="115" t="s">
        <v>354</v>
      </c>
    </row>
    <row r="170" spans="1:65" s="13" customFormat="1">
      <c r="B170" s="242"/>
      <c r="C170" s="243"/>
      <c r="D170" s="244" t="s">
        <v>159</v>
      </c>
      <c r="E170" s="245" t="s">
        <v>1</v>
      </c>
      <c r="F170" s="246" t="s">
        <v>331</v>
      </c>
      <c r="G170" s="243"/>
      <c r="H170" s="247">
        <v>46.451999999999998</v>
      </c>
      <c r="I170" s="243"/>
      <c r="J170" s="243"/>
      <c r="K170" s="243"/>
      <c r="L170" s="117"/>
      <c r="M170" s="119"/>
      <c r="N170" s="120"/>
      <c r="O170" s="120"/>
      <c r="P170" s="120"/>
      <c r="Q170" s="120"/>
      <c r="R170" s="120"/>
      <c r="S170" s="120"/>
      <c r="T170" s="121"/>
      <c r="AT170" s="118" t="s">
        <v>159</v>
      </c>
      <c r="AU170" s="118" t="s">
        <v>84</v>
      </c>
      <c r="AV170" s="13" t="s">
        <v>84</v>
      </c>
      <c r="AW170" s="13" t="s">
        <v>31</v>
      </c>
      <c r="AX170" s="13" t="s">
        <v>75</v>
      </c>
      <c r="AY170" s="118" t="s">
        <v>150</v>
      </c>
    </row>
    <row r="171" spans="1:65" s="14" customFormat="1">
      <c r="B171" s="248"/>
      <c r="C171" s="249"/>
      <c r="D171" s="244" t="s">
        <v>159</v>
      </c>
      <c r="E171" s="250" t="s">
        <v>1</v>
      </c>
      <c r="F171" s="251" t="s">
        <v>169</v>
      </c>
      <c r="G171" s="249"/>
      <c r="H171" s="252">
        <v>46.451999999999998</v>
      </c>
      <c r="I171" s="249"/>
      <c r="J171" s="249"/>
      <c r="K171" s="249"/>
      <c r="L171" s="122"/>
      <c r="M171" s="124"/>
      <c r="N171" s="125"/>
      <c r="O171" s="125"/>
      <c r="P171" s="125"/>
      <c r="Q171" s="125"/>
      <c r="R171" s="125"/>
      <c r="S171" s="125"/>
      <c r="T171" s="126"/>
      <c r="AT171" s="123" t="s">
        <v>159</v>
      </c>
      <c r="AU171" s="123" t="s">
        <v>84</v>
      </c>
      <c r="AV171" s="14" t="s">
        <v>167</v>
      </c>
      <c r="AW171" s="14" t="s">
        <v>31</v>
      </c>
      <c r="AX171" s="14" t="s">
        <v>8</v>
      </c>
      <c r="AY171" s="123" t="s">
        <v>150</v>
      </c>
    </row>
    <row r="172" spans="1:65" s="12" customFormat="1" ht="22.9" customHeight="1">
      <c r="B172" s="229"/>
      <c r="C172" s="230"/>
      <c r="D172" s="231" t="s">
        <v>74</v>
      </c>
      <c r="E172" s="234" t="s">
        <v>84</v>
      </c>
      <c r="F172" s="234" t="s">
        <v>355</v>
      </c>
      <c r="G172" s="230"/>
      <c r="H172" s="230"/>
      <c r="I172" s="230"/>
      <c r="J172" s="235">
        <f>BK172</f>
        <v>0</v>
      </c>
      <c r="K172" s="230"/>
      <c r="L172" s="103"/>
      <c r="M172" s="105"/>
      <c r="N172" s="106"/>
      <c r="O172" s="106"/>
      <c r="P172" s="107">
        <f>SUM(P173:P197)</f>
        <v>212.16576699999999</v>
      </c>
      <c r="Q172" s="106"/>
      <c r="R172" s="107">
        <f>SUM(R173:R197)</f>
        <v>197.60036724396238</v>
      </c>
      <c r="S172" s="106"/>
      <c r="T172" s="108">
        <f>SUM(T173:T197)</f>
        <v>0</v>
      </c>
      <c r="AR172" s="104" t="s">
        <v>8</v>
      </c>
      <c r="AT172" s="109" t="s">
        <v>74</v>
      </c>
      <c r="AU172" s="109" t="s">
        <v>8</v>
      </c>
      <c r="AY172" s="104" t="s">
        <v>150</v>
      </c>
      <c r="BK172" s="110">
        <f>SUM(BK173:BK197)</f>
        <v>0</v>
      </c>
    </row>
    <row r="173" spans="1:65" s="2" customFormat="1" ht="24.2" customHeight="1">
      <c r="A173" s="28"/>
      <c r="B173" s="176"/>
      <c r="C173" s="236" t="s">
        <v>221</v>
      </c>
      <c r="D173" s="236" t="s">
        <v>152</v>
      </c>
      <c r="E173" s="237" t="s">
        <v>356</v>
      </c>
      <c r="F173" s="238" t="s">
        <v>357</v>
      </c>
      <c r="G173" s="239" t="s">
        <v>163</v>
      </c>
      <c r="H173" s="240">
        <v>15.488</v>
      </c>
      <c r="I173" s="165"/>
      <c r="J173" s="241">
        <f>ROUND(I173*H173,0)</f>
        <v>0</v>
      </c>
      <c r="K173" s="238" t="s">
        <v>156</v>
      </c>
      <c r="L173" s="29"/>
      <c r="M173" s="111" t="s">
        <v>1</v>
      </c>
      <c r="N173" s="112" t="s">
        <v>40</v>
      </c>
      <c r="O173" s="113">
        <v>0.98499999999999999</v>
      </c>
      <c r="P173" s="113">
        <f>O173*H173</f>
        <v>15.25568</v>
      </c>
      <c r="Q173" s="113">
        <v>2.16</v>
      </c>
      <c r="R173" s="113">
        <f>Q173*H173</f>
        <v>33.454080000000005</v>
      </c>
      <c r="S173" s="113">
        <v>0</v>
      </c>
      <c r="T173" s="114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15" t="s">
        <v>157</v>
      </c>
      <c r="AT173" s="115" t="s">
        <v>152</v>
      </c>
      <c r="AU173" s="115" t="s">
        <v>84</v>
      </c>
      <c r="AY173" s="17" t="s">
        <v>150</v>
      </c>
      <c r="BE173" s="116">
        <f>IF(N173="základní",J173,0)</f>
        <v>0</v>
      </c>
      <c r="BF173" s="116">
        <f>IF(N173="snížená",J173,0)</f>
        <v>0</v>
      </c>
      <c r="BG173" s="116">
        <f>IF(N173="zákl. přenesená",J173,0)</f>
        <v>0</v>
      </c>
      <c r="BH173" s="116">
        <f>IF(N173="sníž. přenesená",J173,0)</f>
        <v>0</v>
      </c>
      <c r="BI173" s="116">
        <f>IF(N173="nulová",J173,0)</f>
        <v>0</v>
      </c>
      <c r="BJ173" s="17" t="s">
        <v>8</v>
      </c>
      <c r="BK173" s="116">
        <f>ROUND(I173*H173,0)</f>
        <v>0</v>
      </c>
      <c r="BL173" s="17" t="s">
        <v>157</v>
      </c>
      <c r="BM173" s="115" t="s">
        <v>358</v>
      </c>
    </row>
    <row r="174" spans="1:65" s="13" customFormat="1">
      <c r="B174" s="242"/>
      <c r="C174" s="243"/>
      <c r="D174" s="244" t="s">
        <v>159</v>
      </c>
      <c r="E174" s="245" t="s">
        <v>1</v>
      </c>
      <c r="F174" s="246" t="s">
        <v>359</v>
      </c>
      <c r="G174" s="243"/>
      <c r="H174" s="247">
        <v>15.488</v>
      </c>
      <c r="I174" s="243"/>
      <c r="J174" s="243"/>
      <c r="K174" s="243"/>
      <c r="L174" s="117"/>
      <c r="M174" s="119"/>
      <c r="N174" s="120"/>
      <c r="O174" s="120"/>
      <c r="P174" s="120"/>
      <c r="Q174" s="120"/>
      <c r="R174" s="120"/>
      <c r="S174" s="120"/>
      <c r="T174" s="121"/>
      <c r="AT174" s="118" t="s">
        <v>159</v>
      </c>
      <c r="AU174" s="118" t="s">
        <v>84</v>
      </c>
      <c r="AV174" s="13" t="s">
        <v>84</v>
      </c>
      <c r="AW174" s="13" t="s">
        <v>31</v>
      </c>
      <c r="AX174" s="13" t="s">
        <v>8</v>
      </c>
      <c r="AY174" s="118" t="s">
        <v>150</v>
      </c>
    </row>
    <row r="175" spans="1:65" s="2" customFormat="1" ht="24.2" customHeight="1">
      <c r="A175" s="28"/>
      <c r="B175" s="176"/>
      <c r="C175" s="236" t="s">
        <v>9</v>
      </c>
      <c r="D175" s="236" t="s">
        <v>152</v>
      </c>
      <c r="E175" s="237" t="s">
        <v>360</v>
      </c>
      <c r="F175" s="238" t="s">
        <v>361</v>
      </c>
      <c r="G175" s="239" t="s">
        <v>163</v>
      </c>
      <c r="H175" s="240">
        <v>33.131</v>
      </c>
      <c r="I175" s="165"/>
      <c r="J175" s="241">
        <f>ROUND(I175*H175,0)</f>
        <v>0</v>
      </c>
      <c r="K175" s="238" t="s">
        <v>156</v>
      </c>
      <c r="L175" s="29"/>
      <c r="M175" s="111" t="s">
        <v>1</v>
      </c>
      <c r="N175" s="112" t="s">
        <v>40</v>
      </c>
      <c r="O175" s="113">
        <v>0.629</v>
      </c>
      <c r="P175" s="113">
        <f>O175*H175</f>
        <v>20.839399</v>
      </c>
      <c r="Q175" s="113">
        <v>2.5018722040000001</v>
      </c>
      <c r="R175" s="113">
        <f>Q175*H175</f>
        <v>82.889527990724005</v>
      </c>
      <c r="S175" s="113">
        <v>0</v>
      </c>
      <c r="T175" s="11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15" t="s">
        <v>157</v>
      </c>
      <c r="AT175" s="115" t="s">
        <v>152</v>
      </c>
      <c r="AU175" s="115" t="s">
        <v>84</v>
      </c>
      <c r="AY175" s="17" t="s">
        <v>150</v>
      </c>
      <c r="BE175" s="116">
        <f>IF(N175="základní",J175,0)</f>
        <v>0</v>
      </c>
      <c r="BF175" s="116">
        <f>IF(N175="snížená",J175,0)</f>
        <v>0</v>
      </c>
      <c r="BG175" s="116">
        <f>IF(N175="zákl. přenesená",J175,0)</f>
        <v>0</v>
      </c>
      <c r="BH175" s="116">
        <f>IF(N175="sníž. přenesená",J175,0)</f>
        <v>0</v>
      </c>
      <c r="BI175" s="116">
        <f>IF(N175="nulová",J175,0)</f>
        <v>0</v>
      </c>
      <c r="BJ175" s="17" t="s">
        <v>8</v>
      </c>
      <c r="BK175" s="116">
        <f>ROUND(I175*H175,0)</f>
        <v>0</v>
      </c>
      <c r="BL175" s="17" t="s">
        <v>157</v>
      </c>
      <c r="BM175" s="115" t="s">
        <v>362</v>
      </c>
    </row>
    <row r="176" spans="1:65" s="13" customFormat="1">
      <c r="B176" s="242"/>
      <c r="C176" s="243"/>
      <c r="D176" s="244" t="s">
        <v>159</v>
      </c>
      <c r="E176" s="245" t="s">
        <v>1</v>
      </c>
      <c r="F176" s="246" t="s">
        <v>363</v>
      </c>
      <c r="G176" s="243"/>
      <c r="H176" s="247">
        <v>21.114999999999998</v>
      </c>
      <c r="I176" s="243"/>
      <c r="J176" s="243"/>
      <c r="K176" s="243"/>
      <c r="L176" s="117"/>
      <c r="M176" s="119"/>
      <c r="N176" s="120"/>
      <c r="O176" s="120"/>
      <c r="P176" s="120"/>
      <c r="Q176" s="120"/>
      <c r="R176" s="120"/>
      <c r="S176" s="120"/>
      <c r="T176" s="121"/>
      <c r="AT176" s="118" t="s">
        <v>159</v>
      </c>
      <c r="AU176" s="118" t="s">
        <v>84</v>
      </c>
      <c r="AV176" s="13" t="s">
        <v>84</v>
      </c>
      <c r="AW176" s="13" t="s">
        <v>31</v>
      </c>
      <c r="AX176" s="13" t="s">
        <v>75</v>
      </c>
      <c r="AY176" s="118" t="s">
        <v>150</v>
      </c>
    </row>
    <row r="177" spans="1:65" s="13" customFormat="1">
      <c r="B177" s="242"/>
      <c r="C177" s="243"/>
      <c r="D177" s="244" t="s">
        <v>159</v>
      </c>
      <c r="E177" s="245" t="s">
        <v>1</v>
      </c>
      <c r="F177" s="246" t="s">
        <v>364</v>
      </c>
      <c r="G177" s="243"/>
      <c r="H177" s="247">
        <v>12.016</v>
      </c>
      <c r="I177" s="243"/>
      <c r="J177" s="243"/>
      <c r="K177" s="243"/>
      <c r="L177" s="117"/>
      <c r="M177" s="119"/>
      <c r="N177" s="120"/>
      <c r="O177" s="120"/>
      <c r="P177" s="120"/>
      <c r="Q177" s="120"/>
      <c r="R177" s="120"/>
      <c r="S177" s="120"/>
      <c r="T177" s="121"/>
      <c r="AT177" s="118" t="s">
        <v>159</v>
      </c>
      <c r="AU177" s="118" t="s">
        <v>84</v>
      </c>
      <c r="AV177" s="13" t="s">
        <v>84</v>
      </c>
      <c r="AW177" s="13" t="s">
        <v>31</v>
      </c>
      <c r="AX177" s="13" t="s">
        <v>75</v>
      </c>
      <c r="AY177" s="118" t="s">
        <v>150</v>
      </c>
    </row>
    <row r="178" spans="1:65" s="14" customFormat="1">
      <c r="B178" s="248"/>
      <c r="C178" s="249"/>
      <c r="D178" s="244" t="s">
        <v>159</v>
      </c>
      <c r="E178" s="250" t="s">
        <v>1</v>
      </c>
      <c r="F178" s="251" t="s">
        <v>169</v>
      </c>
      <c r="G178" s="249"/>
      <c r="H178" s="252">
        <v>33.131</v>
      </c>
      <c r="I178" s="249"/>
      <c r="J178" s="249"/>
      <c r="K178" s="249"/>
      <c r="L178" s="122"/>
      <c r="M178" s="124"/>
      <c r="N178" s="125"/>
      <c r="O178" s="125"/>
      <c r="P178" s="125"/>
      <c r="Q178" s="125"/>
      <c r="R178" s="125"/>
      <c r="S178" s="125"/>
      <c r="T178" s="126"/>
      <c r="AT178" s="123" t="s">
        <v>159</v>
      </c>
      <c r="AU178" s="123" t="s">
        <v>84</v>
      </c>
      <c r="AV178" s="14" t="s">
        <v>167</v>
      </c>
      <c r="AW178" s="14" t="s">
        <v>31</v>
      </c>
      <c r="AX178" s="14" t="s">
        <v>8</v>
      </c>
      <c r="AY178" s="123" t="s">
        <v>150</v>
      </c>
    </row>
    <row r="179" spans="1:65" s="2" customFormat="1" ht="16.5" customHeight="1">
      <c r="A179" s="28"/>
      <c r="B179" s="176"/>
      <c r="C179" s="236" t="s">
        <v>230</v>
      </c>
      <c r="D179" s="236" t="s">
        <v>152</v>
      </c>
      <c r="E179" s="237" t="s">
        <v>365</v>
      </c>
      <c r="F179" s="238" t="s">
        <v>366</v>
      </c>
      <c r="G179" s="239" t="s">
        <v>155</v>
      </c>
      <c r="H179" s="240">
        <v>35.055</v>
      </c>
      <c r="I179" s="165"/>
      <c r="J179" s="241">
        <f>ROUND(I179*H179,0)</f>
        <v>0</v>
      </c>
      <c r="K179" s="238" t="s">
        <v>156</v>
      </c>
      <c r="L179" s="29"/>
      <c r="M179" s="111" t="s">
        <v>1</v>
      </c>
      <c r="N179" s="112" t="s">
        <v>40</v>
      </c>
      <c r="O179" s="113">
        <v>0.3</v>
      </c>
      <c r="P179" s="113">
        <f>O179*H179</f>
        <v>10.516499999999999</v>
      </c>
      <c r="Q179" s="113">
        <v>2.4719E-3</v>
      </c>
      <c r="R179" s="113">
        <f>Q179*H179</f>
        <v>8.6652454500000003E-2</v>
      </c>
      <c r="S179" s="113">
        <v>0</v>
      </c>
      <c r="T179" s="11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15" t="s">
        <v>157</v>
      </c>
      <c r="AT179" s="115" t="s">
        <v>152</v>
      </c>
      <c r="AU179" s="115" t="s">
        <v>84</v>
      </c>
      <c r="AY179" s="17" t="s">
        <v>150</v>
      </c>
      <c r="BE179" s="116">
        <f>IF(N179="základní",J179,0)</f>
        <v>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7" t="s">
        <v>8</v>
      </c>
      <c r="BK179" s="116">
        <f>ROUND(I179*H179,0)</f>
        <v>0</v>
      </c>
      <c r="BL179" s="17" t="s">
        <v>157</v>
      </c>
      <c r="BM179" s="115" t="s">
        <v>367</v>
      </c>
    </row>
    <row r="180" spans="1:65" s="13" customFormat="1">
      <c r="B180" s="242"/>
      <c r="C180" s="243"/>
      <c r="D180" s="244" t="s">
        <v>159</v>
      </c>
      <c r="E180" s="245" t="s">
        <v>1</v>
      </c>
      <c r="F180" s="246" t="s">
        <v>368</v>
      </c>
      <c r="G180" s="243"/>
      <c r="H180" s="247">
        <v>15.79</v>
      </c>
      <c r="I180" s="259"/>
      <c r="J180" s="243"/>
      <c r="K180" s="243"/>
      <c r="L180" s="117"/>
      <c r="M180" s="119"/>
      <c r="N180" s="120"/>
      <c r="O180" s="120"/>
      <c r="P180" s="120"/>
      <c r="Q180" s="120"/>
      <c r="R180" s="120"/>
      <c r="S180" s="120"/>
      <c r="T180" s="121"/>
      <c r="AT180" s="118" t="s">
        <v>159</v>
      </c>
      <c r="AU180" s="118" t="s">
        <v>84</v>
      </c>
      <c r="AV180" s="13" t="s">
        <v>84</v>
      </c>
      <c r="AW180" s="13" t="s">
        <v>31</v>
      </c>
      <c r="AX180" s="13" t="s">
        <v>75</v>
      </c>
      <c r="AY180" s="118" t="s">
        <v>150</v>
      </c>
    </row>
    <row r="181" spans="1:65" s="13" customFormat="1">
      <c r="B181" s="242"/>
      <c r="C181" s="243"/>
      <c r="D181" s="244" t="s">
        <v>159</v>
      </c>
      <c r="E181" s="245" t="s">
        <v>1</v>
      </c>
      <c r="F181" s="246" t="s">
        <v>369</v>
      </c>
      <c r="G181" s="243"/>
      <c r="H181" s="247">
        <v>19.265000000000001</v>
      </c>
      <c r="I181" s="243"/>
      <c r="J181" s="243"/>
      <c r="K181" s="243"/>
      <c r="L181" s="117"/>
      <c r="M181" s="119"/>
      <c r="N181" s="120"/>
      <c r="O181" s="120"/>
      <c r="P181" s="120"/>
      <c r="Q181" s="120"/>
      <c r="R181" s="120"/>
      <c r="S181" s="120"/>
      <c r="T181" s="121"/>
      <c r="AT181" s="118" t="s">
        <v>159</v>
      </c>
      <c r="AU181" s="118" t="s">
        <v>84</v>
      </c>
      <c r="AV181" s="13" t="s">
        <v>84</v>
      </c>
      <c r="AW181" s="13" t="s">
        <v>31</v>
      </c>
      <c r="AX181" s="13" t="s">
        <v>75</v>
      </c>
      <c r="AY181" s="118" t="s">
        <v>150</v>
      </c>
    </row>
    <row r="182" spans="1:65" s="14" customFormat="1">
      <c r="B182" s="248"/>
      <c r="C182" s="249"/>
      <c r="D182" s="244" t="s">
        <v>159</v>
      </c>
      <c r="E182" s="250" t="s">
        <v>1</v>
      </c>
      <c r="F182" s="251" t="s">
        <v>169</v>
      </c>
      <c r="G182" s="249"/>
      <c r="H182" s="252">
        <v>35.055</v>
      </c>
      <c r="I182" s="249"/>
      <c r="J182" s="249"/>
      <c r="K182" s="249"/>
      <c r="L182" s="122"/>
      <c r="M182" s="124"/>
      <c r="N182" s="125"/>
      <c r="O182" s="125"/>
      <c r="P182" s="125"/>
      <c r="Q182" s="125"/>
      <c r="R182" s="125"/>
      <c r="S182" s="125"/>
      <c r="T182" s="126"/>
      <c r="AT182" s="123" t="s">
        <v>159</v>
      </c>
      <c r="AU182" s="123" t="s">
        <v>84</v>
      </c>
      <c r="AV182" s="14" t="s">
        <v>167</v>
      </c>
      <c r="AW182" s="14" t="s">
        <v>31</v>
      </c>
      <c r="AX182" s="14" t="s">
        <v>8</v>
      </c>
      <c r="AY182" s="123" t="s">
        <v>150</v>
      </c>
    </row>
    <row r="183" spans="1:65" s="2" customFormat="1" ht="16.5" customHeight="1">
      <c r="A183" s="28"/>
      <c r="B183" s="176"/>
      <c r="C183" s="236" t="s">
        <v>235</v>
      </c>
      <c r="D183" s="236" t="s">
        <v>152</v>
      </c>
      <c r="E183" s="237" t="s">
        <v>370</v>
      </c>
      <c r="F183" s="238" t="s">
        <v>371</v>
      </c>
      <c r="G183" s="239" t="s">
        <v>155</v>
      </c>
      <c r="H183" s="240">
        <v>35.055</v>
      </c>
      <c r="I183" s="165"/>
      <c r="J183" s="241">
        <f>ROUND(I183*H183,0)</f>
        <v>0</v>
      </c>
      <c r="K183" s="238" t="s">
        <v>156</v>
      </c>
      <c r="L183" s="29"/>
      <c r="M183" s="111" t="s">
        <v>1</v>
      </c>
      <c r="N183" s="112" t="s">
        <v>40</v>
      </c>
      <c r="O183" s="113">
        <v>0.152</v>
      </c>
      <c r="P183" s="113">
        <f>O183*H183</f>
        <v>5.32836</v>
      </c>
      <c r="Q183" s="113">
        <v>0</v>
      </c>
      <c r="R183" s="113">
        <f>Q183*H183</f>
        <v>0</v>
      </c>
      <c r="S183" s="113">
        <v>0</v>
      </c>
      <c r="T183" s="114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15" t="s">
        <v>157</v>
      </c>
      <c r="AT183" s="115" t="s">
        <v>152</v>
      </c>
      <c r="AU183" s="115" t="s">
        <v>84</v>
      </c>
      <c r="AY183" s="17" t="s">
        <v>150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7" t="s">
        <v>8</v>
      </c>
      <c r="BK183" s="116">
        <f>ROUND(I183*H183,0)</f>
        <v>0</v>
      </c>
      <c r="BL183" s="17" t="s">
        <v>157</v>
      </c>
      <c r="BM183" s="115" t="s">
        <v>372</v>
      </c>
    </row>
    <row r="184" spans="1:65" s="2" customFormat="1" ht="21.75" customHeight="1">
      <c r="A184" s="28"/>
      <c r="B184" s="176"/>
      <c r="C184" s="236" t="s">
        <v>241</v>
      </c>
      <c r="D184" s="236" t="s">
        <v>152</v>
      </c>
      <c r="E184" s="237" t="s">
        <v>373</v>
      </c>
      <c r="F184" s="238" t="s">
        <v>374</v>
      </c>
      <c r="G184" s="239" t="s">
        <v>192</v>
      </c>
      <c r="H184" s="240">
        <v>0.11</v>
      </c>
      <c r="I184" s="165"/>
      <c r="J184" s="241">
        <f>ROUND(I184*H184,0)</f>
        <v>0</v>
      </c>
      <c r="K184" s="238" t="s">
        <v>156</v>
      </c>
      <c r="L184" s="29"/>
      <c r="M184" s="111" t="s">
        <v>1</v>
      </c>
      <c r="N184" s="112" t="s">
        <v>40</v>
      </c>
      <c r="O184" s="113">
        <v>20.28</v>
      </c>
      <c r="P184" s="113">
        <f>O184*H184</f>
        <v>2.2308000000000003</v>
      </c>
      <c r="Q184" s="113">
        <v>1.0596208</v>
      </c>
      <c r="R184" s="113">
        <f>Q184*H184</f>
        <v>0.11655828800000001</v>
      </c>
      <c r="S184" s="113">
        <v>0</v>
      </c>
      <c r="T184" s="11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15" t="s">
        <v>157</v>
      </c>
      <c r="AT184" s="115" t="s">
        <v>152</v>
      </c>
      <c r="AU184" s="115" t="s">
        <v>84</v>
      </c>
      <c r="AY184" s="17" t="s">
        <v>150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7" t="s">
        <v>8</v>
      </c>
      <c r="BK184" s="116">
        <f>ROUND(I184*H184,0)</f>
        <v>0</v>
      </c>
      <c r="BL184" s="17" t="s">
        <v>157</v>
      </c>
      <c r="BM184" s="115" t="s">
        <v>375</v>
      </c>
    </row>
    <row r="185" spans="1:65" s="13" customFormat="1">
      <c r="B185" s="242"/>
      <c r="C185" s="243"/>
      <c r="D185" s="244" t="s">
        <v>159</v>
      </c>
      <c r="E185" s="245" t="s">
        <v>1</v>
      </c>
      <c r="F185" s="246" t="s">
        <v>376</v>
      </c>
      <c r="G185" s="243"/>
      <c r="H185" s="247">
        <v>0.11</v>
      </c>
      <c r="I185" s="259"/>
      <c r="J185" s="243"/>
      <c r="K185" s="243"/>
      <c r="L185" s="117"/>
      <c r="M185" s="119"/>
      <c r="N185" s="120"/>
      <c r="O185" s="120"/>
      <c r="P185" s="120"/>
      <c r="Q185" s="120"/>
      <c r="R185" s="120"/>
      <c r="S185" s="120"/>
      <c r="T185" s="121"/>
      <c r="AT185" s="118" t="s">
        <v>159</v>
      </c>
      <c r="AU185" s="118" t="s">
        <v>84</v>
      </c>
      <c r="AV185" s="13" t="s">
        <v>84</v>
      </c>
      <c r="AW185" s="13" t="s">
        <v>31</v>
      </c>
      <c r="AX185" s="13" t="s">
        <v>8</v>
      </c>
      <c r="AY185" s="118" t="s">
        <v>150</v>
      </c>
    </row>
    <row r="186" spans="1:65" s="2" customFormat="1" ht="21.75" customHeight="1">
      <c r="A186" s="28"/>
      <c r="B186" s="176"/>
      <c r="C186" s="236" t="s">
        <v>377</v>
      </c>
      <c r="D186" s="236" t="s">
        <v>152</v>
      </c>
      <c r="E186" s="237" t="s">
        <v>378</v>
      </c>
      <c r="F186" s="238" t="s">
        <v>379</v>
      </c>
      <c r="G186" s="239" t="s">
        <v>192</v>
      </c>
      <c r="H186" s="240">
        <v>1.492</v>
      </c>
      <c r="I186" s="165"/>
      <c r="J186" s="241">
        <f>ROUND(I186*H186,0)</f>
        <v>0</v>
      </c>
      <c r="K186" s="238" t="s">
        <v>156</v>
      </c>
      <c r="L186" s="29"/>
      <c r="M186" s="111" t="s">
        <v>1</v>
      </c>
      <c r="N186" s="112" t="s">
        <v>40</v>
      </c>
      <c r="O186" s="113">
        <v>23.968</v>
      </c>
      <c r="P186" s="113">
        <f>O186*H186</f>
        <v>35.760255999999998</v>
      </c>
      <c r="Q186" s="113">
        <v>1.0606207999999999</v>
      </c>
      <c r="R186" s="113">
        <f>Q186*H186</f>
        <v>1.5824462335999998</v>
      </c>
      <c r="S186" s="113">
        <v>0</v>
      </c>
      <c r="T186" s="114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15" t="s">
        <v>157</v>
      </c>
      <c r="AT186" s="115" t="s">
        <v>152</v>
      </c>
      <c r="AU186" s="115" t="s">
        <v>84</v>
      </c>
      <c r="AY186" s="17" t="s">
        <v>150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7" t="s">
        <v>8</v>
      </c>
      <c r="BK186" s="116">
        <f>ROUND(I186*H186,0)</f>
        <v>0</v>
      </c>
      <c r="BL186" s="17" t="s">
        <v>157</v>
      </c>
      <c r="BM186" s="115" t="s">
        <v>380</v>
      </c>
    </row>
    <row r="187" spans="1:65" s="13" customFormat="1" ht="22.5">
      <c r="B187" s="242"/>
      <c r="C187" s="243"/>
      <c r="D187" s="244" t="s">
        <v>159</v>
      </c>
      <c r="E187" s="245" t="s">
        <v>1</v>
      </c>
      <c r="F187" s="246" t="s">
        <v>381</v>
      </c>
      <c r="G187" s="243"/>
      <c r="H187" s="247">
        <v>1.492</v>
      </c>
      <c r="I187" s="243"/>
      <c r="J187" s="243"/>
      <c r="K187" s="243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159</v>
      </c>
      <c r="AU187" s="118" t="s">
        <v>84</v>
      </c>
      <c r="AV187" s="13" t="s">
        <v>84</v>
      </c>
      <c r="AW187" s="13" t="s">
        <v>31</v>
      </c>
      <c r="AX187" s="13" t="s">
        <v>8</v>
      </c>
      <c r="AY187" s="118" t="s">
        <v>150</v>
      </c>
    </row>
    <row r="188" spans="1:65" s="2" customFormat="1" ht="16.5" customHeight="1">
      <c r="A188" s="28"/>
      <c r="B188" s="176"/>
      <c r="C188" s="236" t="s">
        <v>382</v>
      </c>
      <c r="D188" s="236" t="s">
        <v>152</v>
      </c>
      <c r="E188" s="237" t="s">
        <v>383</v>
      </c>
      <c r="F188" s="238" t="s">
        <v>384</v>
      </c>
      <c r="G188" s="239" t="s">
        <v>192</v>
      </c>
      <c r="H188" s="240">
        <v>1.5720000000000001</v>
      </c>
      <c r="I188" s="165"/>
      <c r="J188" s="241">
        <f>ROUND(I188*H188,0)</f>
        <v>0</v>
      </c>
      <c r="K188" s="238" t="s">
        <v>156</v>
      </c>
      <c r="L188" s="29"/>
      <c r="M188" s="111" t="s">
        <v>1</v>
      </c>
      <c r="N188" s="112" t="s">
        <v>40</v>
      </c>
      <c r="O188" s="113">
        <v>15.231</v>
      </c>
      <c r="P188" s="113">
        <f>O188*H188</f>
        <v>23.943132000000002</v>
      </c>
      <c r="Q188" s="113">
        <v>1.0627727796999999</v>
      </c>
      <c r="R188" s="113">
        <f>Q188*H188</f>
        <v>1.6706788096884</v>
      </c>
      <c r="S188" s="113">
        <v>0</v>
      </c>
      <c r="T188" s="114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15" t="s">
        <v>157</v>
      </c>
      <c r="AT188" s="115" t="s">
        <v>152</v>
      </c>
      <c r="AU188" s="115" t="s">
        <v>84</v>
      </c>
      <c r="AY188" s="17" t="s">
        <v>150</v>
      </c>
      <c r="BE188" s="116">
        <f>IF(N188="základní",J188,0)</f>
        <v>0</v>
      </c>
      <c r="BF188" s="116">
        <f>IF(N188="snížená",J188,0)</f>
        <v>0</v>
      </c>
      <c r="BG188" s="116">
        <f>IF(N188="zákl. přenesená",J188,0)</f>
        <v>0</v>
      </c>
      <c r="BH188" s="116">
        <f>IF(N188="sníž. přenesená",J188,0)</f>
        <v>0</v>
      </c>
      <c r="BI188" s="116">
        <f>IF(N188="nulová",J188,0)</f>
        <v>0</v>
      </c>
      <c r="BJ188" s="17" t="s">
        <v>8</v>
      </c>
      <c r="BK188" s="116">
        <f>ROUND(I188*H188,0)</f>
        <v>0</v>
      </c>
      <c r="BL188" s="17" t="s">
        <v>157</v>
      </c>
      <c r="BM188" s="115" t="s">
        <v>385</v>
      </c>
    </row>
    <row r="189" spans="1:65" s="13" customFormat="1">
      <c r="B189" s="242"/>
      <c r="C189" s="243"/>
      <c r="D189" s="244" t="s">
        <v>159</v>
      </c>
      <c r="E189" s="245" t="s">
        <v>1</v>
      </c>
      <c r="F189" s="246" t="s">
        <v>386</v>
      </c>
      <c r="G189" s="243"/>
      <c r="H189" s="247">
        <v>1.5720000000000001</v>
      </c>
      <c r="I189" s="243"/>
      <c r="J189" s="243"/>
      <c r="K189" s="243"/>
      <c r="L189" s="117"/>
      <c r="M189" s="119"/>
      <c r="N189" s="120"/>
      <c r="O189" s="120"/>
      <c r="P189" s="120"/>
      <c r="Q189" s="120"/>
      <c r="R189" s="120"/>
      <c r="S189" s="120"/>
      <c r="T189" s="121"/>
      <c r="AT189" s="118" t="s">
        <v>159</v>
      </c>
      <c r="AU189" s="118" t="s">
        <v>84</v>
      </c>
      <c r="AV189" s="13" t="s">
        <v>84</v>
      </c>
      <c r="AW189" s="13" t="s">
        <v>31</v>
      </c>
      <c r="AX189" s="13" t="s">
        <v>8</v>
      </c>
      <c r="AY189" s="118" t="s">
        <v>150</v>
      </c>
    </row>
    <row r="190" spans="1:65" s="2" customFormat="1" ht="33" customHeight="1">
      <c r="A190" s="28"/>
      <c r="B190" s="176"/>
      <c r="C190" s="236" t="s">
        <v>7</v>
      </c>
      <c r="D190" s="236" t="s">
        <v>152</v>
      </c>
      <c r="E190" s="237" t="s">
        <v>387</v>
      </c>
      <c r="F190" s="238" t="s">
        <v>388</v>
      </c>
      <c r="G190" s="239" t="s">
        <v>155</v>
      </c>
      <c r="H190" s="240">
        <v>15.164999999999999</v>
      </c>
      <c r="I190" s="165"/>
      <c r="J190" s="241">
        <f>ROUND(I190*H190,0)</f>
        <v>0</v>
      </c>
      <c r="K190" s="238" t="s">
        <v>156</v>
      </c>
      <c r="L190" s="29"/>
      <c r="M190" s="111" t="s">
        <v>1</v>
      </c>
      <c r="N190" s="112" t="s">
        <v>40</v>
      </c>
      <c r="O190" s="113">
        <v>0.67</v>
      </c>
      <c r="P190" s="113">
        <f>O190*H190</f>
        <v>10.160550000000001</v>
      </c>
      <c r="Q190" s="113">
        <v>0.45195479999999999</v>
      </c>
      <c r="R190" s="113">
        <f>Q190*H190</f>
        <v>6.853894541999999</v>
      </c>
      <c r="S190" s="113">
        <v>0</v>
      </c>
      <c r="T190" s="114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15" t="s">
        <v>157</v>
      </c>
      <c r="AT190" s="115" t="s">
        <v>152</v>
      </c>
      <c r="AU190" s="115" t="s">
        <v>84</v>
      </c>
      <c r="AY190" s="17" t="s">
        <v>150</v>
      </c>
      <c r="BE190" s="116">
        <f>IF(N190="základní",J190,0)</f>
        <v>0</v>
      </c>
      <c r="BF190" s="116">
        <f>IF(N190="snížená",J190,0)</f>
        <v>0</v>
      </c>
      <c r="BG190" s="116">
        <f>IF(N190="zákl. přenesená",J190,0)</f>
        <v>0</v>
      </c>
      <c r="BH190" s="116">
        <f>IF(N190="sníž. přenesená",J190,0)</f>
        <v>0</v>
      </c>
      <c r="BI190" s="116">
        <f>IF(N190="nulová",J190,0)</f>
        <v>0</v>
      </c>
      <c r="BJ190" s="17" t="s">
        <v>8</v>
      </c>
      <c r="BK190" s="116">
        <f>ROUND(I190*H190,0)</f>
        <v>0</v>
      </c>
      <c r="BL190" s="17" t="s">
        <v>157</v>
      </c>
      <c r="BM190" s="115" t="s">
        <v>389</v>
      </c>
    </row>
    <row r="191" spans="1:65" s="13" customFormat="1">
      <c r="B191" s="242"/>
      <c r="C191" s="243"/>
      <c r="D191" s="244" t="s">
        <v>159</v>
      </c>
      <c r="E191" s="245" t="s">
        <v>1</v>
      </c>
      <c r="F191" s="246" t="s">
        <v>390</v>
      </c>
      <c r="G191" s="243"/>
      <c r="H191" s="247">
        <v>15.164999999999999</v>
      </c>
      <c r="I191" s="243"/>
      <c r="J191" s="243"/>
      <c r="K191" s="243"/>
      <c r="L191" s="117"/>
      <c r="M191" s="119"/>
      <c r="N191" s="120"/>
      <c r="O191" s="120"/>
      <c r="P191" s="120"/>
      <c r="Q191" s="120"/>
      <c r="R191" s="120"/>
      <c r="S191" s="120"/>
      <c r="T191" s="121"/>
      <c r="AT191" s="118" t="s">
        <v>159</v>
      </c>
      <c r="AU191" s="118" t="s">
        <v>84</v>
      </c>
      <c r="AV191" s="13" t="s">
        <v>84</v>
      </c>
      <c r="AW191" s="13" t="s">
        <v>31</v>
      </c>
      <c r="AX191" s="13" t="s">
        <v>8</v>
      </c>
      <c r="AY191" s="118" t="s">
        <v>150</v>
      </c>
    </row>
    <row r="192" spans="1:65" s="2" customFormat="1" ht="33" customHeight="1">
      <c r="A192" s="28"/>
      <c r="B192" s="176"/>
      <c r="C192" s="236" t="s">
        <v>391</v>
      </c>
      <c r="D192" s="236" t="s">
        <v>152</v>
      </c>
      <c r="E192" s="237" t="s">
        <v>392</v>
      </c>
      <c r="F192" s="238" t="s">
        <v>393</v>
      </c>
      <c r="G192" s="239" t="s">
        <v>155</v>
      </c>
      <c r="H192" s="240">
        <v>42.412999999999997</v>
      </c>
      <c r="I192" s="165"/>
      <c r="J192" s="241">
        <f>ROUND(I192*H192,0)</f>
        <v>0</v>
      </c>
      <c r="K192" s="238" t="s">
        <v>156</v>
      </c>
      <c r="L192" s="29"/>
      <c r="M192" s="111" t="s">
        <v>1</v>
      </c>
      <c r="N192" s="112" t="s">
        <v>40</v>
      </c>
      <c r="O192" s="113">
        <v>0.78</v>
      </c>
      <c r="P192" s="113">
        <f>O192*H192</f>
        <v>33.082139999999995</v>
      </c>
      <c r="Q192" s="113">
        <v>0.58442640000000001</v>
      </c>
      <c r="R192" s="113">
        <f>Q192*H192</f>
        <v>24.787276903199999</v>
      </c>
      <c r="S192" s="113">
        <v>0</v>
      </c>
      <c r="T192" s="114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15" t="s">
        <v>157</v>
      </c>
      <c r="AT192" s="115" t="s">
        <v>152</v>
      </c>
      <c r="AU192" s="115" t="s">
        <v>84</v>
      </c>
      <c r="AY192" s="17" t="s">
        <v>150</v>
      </c>
      <c r="BE192" s="116">
        <f>IF(N192="základní",J192,0)</f>
        <v>0</v>
      </c>
      <c r="BF192" s="116">
        <f>IF(N192="snížená",J192,0)</f>
        <v>0</v>
      </c>
      <c r="BG192" s="116">
        <f>IF(N192="zákl. přenesená",J192,0)</f>
        <v>0</v>
      </c>
      <c r="BH192" s="116">
        <f>IF(N192="sníž. přenesená",J192,0)</f>
        <v>0</v>
      </c>
      <c r="BI192" s="116">
        <f>IF(N192="nulová",J192,0)</f>
        <v>0</v>
      </c>
      <c r="BJ192" s="17" t="s">
        <v>8</v>
      </c>
      <c r="BK192" s="116">
        <f>ROUND(I192*H192,0)</f>
        <v>0</v>
      </c>
      <c r="BL192" s="17" t="s">
        <v>157</v>
      </c>
      <c r="BM192" s="115" t="s">
        <v>394</v>
      </c>
    </row>
    <row r="193" spans="1:65" s="13" customFormat="1">
      <c r="B193" s="242"/>
      <c r="C193" s="243"/>
      <c r="D193" s="244" t="s">
        <v>159</v>
      </c>
      <c r="E193" s="245" t="s">
        <v>1</v>
      </c>
      <c r="F193" s="246" t="s">
        <v>395</v>
      </c>
      <c r="G193" s="243"/>
      <c r="H193" s="247">
        <v>24.248000000000001</v>
      </c>
      <c r="I193" s="243"/>
      <c r="J193" s="243"/>
      <c r="K193" s="243"/>
      <c r="L193" s="117"/>
      <c r="M193" s="119"/>
      <c r="N193" s="120"/>
      <c r="O193" s="120"/>
      <c r="P193" s="120"/>
      <c r="Q193" s="120"/>
      <c r="R193" s="120"/>
      <c r="S193" s="120"/>
      <c r="T193" s="121"/>
      <c r="AT193" s="118" t="s">
        <v>159</v>
      </c>
      <c r="AU193" s="118" t="s">
        <v>84</v>
      </c>
      <c r="AV193" s="13" t="s">
        <v>84</v>
      </c>
      <c r="AW193" s="13" t="s">
        <v>31</v>
      </c>
      <c r="AX193" s="13" t="s">
        <v>75</v>
      </c>
      <c r="AY193" s="118" t="s">
        <v>150</v>
      </c>
    </row>
    <row r="194" spans="1:65" s="13" customFormat="1">
      <c r="B194" s="242"/>
      <c r="C194" s="243"/>
      <c r="D194" s="244" t="s">
        <v>159</v>
      </c>
      <c r="E194" s="245" t="s">
        <v>1</v>
      </c>
      <c r="F194" s="246" t="s">
        <v>396</v>
      </c>
      <c r="G194" s="243"/>
      <c r="H194" s="247">
        <v>18.164999999999999</v>
      </c>
      <c r="I194" s="243"/>
      <c r="J194" s="243"/>
      <c r="K194" s="243"/>
      <c r="L194" s="117"/>
      <c r="M194" s="119"/>
      <c r="N194" s="120"/>
      <c r="O194" s="120"/>
      <c r="P194" s="120"/>
      <c r="Q194" s="120"/>
      <c r="R194" s="120"/>
      <c r="S194" s="120"/>
      <c r="T194" s="121"/>
      <c r="AT194" s="118" t="s">
        <v>159</v>
      </c>
      <c r="AU194" s="118" t="s">
        <v>84</v>
      </c>
      <c r="AV194" s="13" t="s">
        <v>84</v>
      </c>
      <c r="AW194" s="13" t="s">
        <v>31</v>
      </c>
      <c r="AX194" s="13" t="s">
        <v>75</v>
      </c>
      <c r="AY194" s="118" t="s">
        <v>150</v>
      </c>
    </row>
    <row r="195" spans="1:65" s="14" customFormat="1">
      <c r="B195" s="248"/>
      <c r="C195" s="249"/>
      <c r="D195" s="244" t="s">
        <v>159</v>
      </c>
      <c r="E195" s="250" t="s">
        <v>1</v>
      </c>
      <c r="F195" s="251" t="s">
        <v>169</v>
      </c>
      <c r="G195" s="249"/>
      <c r="H195" s="252">
        <v>42.412999999999997</v>
      </c>
      <c r="I195" s="249"/>
      <c r="J195" s="249"/>
      <c r="K195" s="249"/>
      <c r="L195" s="122"/>
      <c r="M195" s="124"/>
      <c r="N195" s="125"/>
      <c r="O195" s="125"/>
      <c r="P195" s="125"/>
      <c r="Q195" s="125"/>
      <c r="R195" s="125"/>
      <c r="S195" s="125"/>
      <c r="T195" s="126"/>
      <c r="AT195" s="123" t="s">
        <v>159</v>
      </c>
      <c r="AU195" s="123" t="s">
        <v>84</v>
      </c>
      <c r="AV195" s="14" t="s">
        <v>167</v>
      </c>
      <c r="AW195" s="14" t="s">
        <v>31</v>
      </c>
      <c r="AX195" s="14" t="s">
        <v>8</v>
      </c>
      <c r="AY195" s="123" t="s">
        <v>150</v>
      </c>
    </row>
    <row r="196" spans="1:65" s="2" customFormat="1" ht="33" customHeight="1">
      <c r="A196" s="28"/>
      <c r="B196" s="176"/>
      <c r="C196" s="236" t="s">
        <v>397</v>
      </c>
      <c r="D196" s="236" t="s">
        <v>152</v>
      </c>
      <c r="E196" s="237" t="s">
        <v>398</v>
      </c>
      <c r="F196" s="238" t="s">
        <v>399</v>
      </c>
      <c r="G196" s="239" t="s">
        <v>155</v>
      </c>
      <c r="H196" s="240">
        <v>45.494999999999997</v>
      </c>
      <c r="I196" s="165"/>
      <c r="J196" s="241">
        <f>ROUND(I196*H196,0)</f>
        <v>0</v>
      </c>
      <c r="K196" s="238" t="s">
        <v>156</v>
      </c>
      <c r="L196" s="29"/>
      <c r="M196" s="111" t="s">
        <v>1</v>
      </c>
      <c r="N196" s="112" t="s">
        <v>40</v>
      </c>
      <c r="O196" s="113">
        <v>1.21</v>
      </c>
      <c r="P196" s="113">
        <f>O196*H196</f>
        <v>55.048949999999998</v>
      </c>
      <c r="Q196" s="113">
        <v>1.0146005499999999</v>
      </c>
      <c r="R196" s="113">
        <f>Q196*H196</f>
        <v>46.159252022249994</v>
      </c>
      <c r="S196" s="113">
        <v>0</v>
      </c>
      <c r="T196" s="114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15" t="s">
        <v>157</v>
      </c>
      <c r="AT196" s="115" t="s">
        <v>152</v>
      </c>
      <c r="AU196" s="115" t="s">
        <v>84</v>
      </c>
      <c r="AY196" s="17" t="s">
        <v>150</v>
      </c>
      <c r="BE196" s="116">
        <f>IF(N196="základní",J196,0)</f>
        <v>0</v>
      </c>
      <c r="BF196" s="116">
        <f>IF(N196="snížená",J196,0)</f>
        <v>0</v>
      </c>
      <c r="BG196" s="116">
        <f>IF(N196="zákl. přenesená",J196,0)</f>
        <v>0</v>
      </c>
      <c r="BH196" s="116">
        <f>IF(N196="sníž. přenesená",J196,0)</f>
        <v>0</v>
      </c>
      <c r="BI196" s="116">
        <f>IF(N196="nulová",J196,0)</f>
        <v>0</v>
      </c>
      <c r="BJ196" s="17" t="s">
        <v>8</v>
      </c>
      <c r="BK196" s="116">
        <f>ROUND(I196*H196,0)</f>
        <v>0</v>
      </c>
      <c r="BL196" s="17" t="s">
        <v>157</v>
      </c>
      <c r="BM196" s="115" t="s">
        <v>400</v>
      </c>
    </row>
    <row r="197" spans="1:65" s="13" customFormat="1">
      <c r="B197" s="242"/>
      <c r="C197" s="243"/>
      <c r="D197" s="244" t="s">
        <v>159</v>
      </c>
      <c r="E197" s="245" t="s">
        <v>1</v>
      </c>
      <c r="F197" s="246" t="s">
        <v>401</v>
      </c>
      <c r="G197" s="243"/>
      <c r="H197" s="247">
        <v>45.494999999999997</v>
      </c>
      <c r="I197" s="243"/>
      <c r="J197" s="243"/>
      <c r="K197" s="243"/>
      <c r="L197" s="117"/>
      <c r="M197" s="119"/>
      <c r="N197" s="120"/>
      <c r="O197" s="120"/>
      <c r="P197" s="120"/>
      <c r="Q197" s="120"/>
      <c r="R197" s="120"/>
      <c r="S197" s="120"/>
      <c r="T197" s="121"/>
      <c r="AT197" s="118" t="s">
        <v>159</v>
      </c>
      <c r="AU197" s="118" t="s">
        <v>84</v>
      </c>
      <c r="AV197" s="13" t="s">
        <v>84</v>
      </c>
      <c r="AW197" s="13" t="s">
        <v>31</v>
      </c>
      <c r="AX197" s="13" t="s">
        <v>8</v>
      </c>
      <c r="AY197" s="118" t="s">
        <v>150</v>
      </c>
    </row>
    <row r="198" spans="1:65" s="12" customFormat="1" ht="22.9" customHeight="1">
      <c r="B198" s="229"/>
      <c r="C198" s="230"/>
      <c r="D198" s="231" t="s">
        <v>74</v>
      </c>
      <c r="E198" s="234" t="s">
        <v>167</v>
      </c>
      <c r="F198" s="234" t="s">
        <v>286</v>
      </c>
      <c r="G198" s="230"/>
      <c r="H198" s="230"/>
      <c r="I198" s="230"/>
      <c r="J198" s="235">
        <f>BK198</f>
        <v>0</v>
      </c>
      <c r="K198" s="230"/>
      <c r="L198" s="103"/>
      <c r="M198" s="105"/>
      <c r="N198" s="106"/>
      <c r="O198" s="106"/>
      <c r="P198" s="107">
        <f>SUM(P199:P204)</f>
        <v>116.39724999999999</v>
      </c>
      <c r="Q198" s="106"/>
      <c r="R198" s="107">
        <f>SUM(R199:R204)</f>
        <v>18.864386400000001</v>
      </c>
      <c r="S198" s="106"/>
      <c r="T198" s="108">
        <f>SUM(T199:T204)</f>
        <v>0</v>
      </c>
      <c r="AR198" s="104" t="s">
        <v>8</v>
      </c>
      <c r="AT198" s="109" t="s">
        <v>74</v>
      </c>
      <c r="AU198" s="109" t="s">
        <v>8</v>
      </c>
      <c r="AY198" s="104" t="s">
        <v>150</v>
      </c>
      <c r="BK198" s="110">
        <f>SUM(BK199:BK204)</f>
        <v>0</v>
      </c>
    </row>
    <row r="199" spans="1:65" s="2" customFormat="1" ht="33" customHeight="1">
      <c r="A199" s="28"/>
      <c r="B199" s="176"/>
      <c r="C199" s="236" t="s">
        <v>402</v>
      </c>
      <c r="D199" s="236" t="s">
        <v>152</v>
      </c>
      <c r="E199" s="237" t="s">
        <v>403</v>
      </c>
      <c r="F199" s="238" t="s">
        <v>404</v>
      </c>
      <c r="G199" s="239" t="s">
        <v>163</v>
      </c>
      <c r="H199" s="240">
        <v>6.53</v>
      </c>
      <c r="I199" s="165"/>
      <c r="J199" s="241">
        <f>ROUND(I199*H199,0)</f>
        <v>0</v>
      </c>
      <c r="K199" s="238" t="s">
        <v>156</v>
      </c>
      <c r="L199" s="29"/>
      <c r="M199" s="111" t="s">
        <v>1</v>
      </c>
      <c r="N199" s="112" t="s">
        <v>40</v>
      </c>
      <c r="O199" s="113">
        <v>13.023</v>
      </c>
      <c r="P199" s="113">
        <f>O199*H199</f>
        <v>85.040189999999996</v>
      </c>
      <c r="Q199" s="113">
        <v>2.8888799999999999</v>
      </c>
      <c r="R199" s="113">
        <f>Q199*H199</f>
        <v>18.864386400000001</v>
      </c>
      <c r="S199" s="113">
        <v>0</v>
      </c>
      <c r="T199" s="114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15" t="s">
        <v>157</v>
      </c>
      <c r="AT199" s="115" t="s">
        <v>152</v>
      </c>
      <c r="AU199" s="115" t="s">
        <v>84</v>
      </c>
      <c r="AY199" s="17" t="s">
        <v>150</v>
      </c>
      <c r="BE199" s="116">
        <f>IF(N199="základní",J199,0)</f>
        <v>0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7" t="s">
        <v>8</v>
      </c>
      <c r="BK199" s="116">
        <f>ROUND(I199*H199,0)</f>
        <v>0</v>
      </c>
      <c r="BL199" s="17" t="s">
        <v>157</v>
      </c>
      <c r="BM199" s="115" t="s">
        <v>405</v>
      </c>
    </row>
    <row r="200" spans="1:65" s="13" customFormat="1" ht="22.5">
      <c r="B200" s="242"/>
      <c r="C200" s="243"/>
      <c r="D200" s="244" t="s">
        <v>159</v>
      </c>
      <c r="E200" s="245" t="s">
        <v>1</v>
      </c>
      <c r="F200" s="246" t="s">
        <v>406</v>
      </c>
      <c r="G200" s="243"/>
      <c r="H200" s="247">
        <v>6.53</v>
      </c>
      <c r="I200" s="243"/>
      <c r="J200" s="243"/>
      <c r="K200" s="243"/>
      <c r="L200" s="117"/>
      <c r="M200" s="119"/>
      <c r="N200" s="120"/>
      <c r="O200" s="120"/>
      <c r="P200" s="120"/>
      <c r="Q200" s="120"/>
      <c r="R200" s="120"/>
      <c r="S200" s="120"/>
      <c r="T200" s="121"/>
      <c r="AT200" s="118" t="s">
        <v>159</v>
      </c>
      <c r="AU200" s="118" t="s">
        <v>84</v>
      </c>
      <c r="AV200" s="13" t="s">
        <v>84</v>
      </c>
      <c r="AW200" s="13" t="s">
        <v>31</v>
      </c>
      <c r="AX200" s="13" t="s">
        <v>75</v>
      </c>
      <c r="AY200" s="118" t="s">
        <v>150</v>
      </c>
    </row>
    <row r="201" spans="1:65" s="14" customFormat="1" ht="22.5">
      <c r="B201" s="248"/>
      <c r="C201" s="249"/>
      <c r="D201" s="244" t="s">
        <v>159</v>
      </c>
      <c r="E201" s="250" t="s">
        <v>1</v>
      </c>
      <c r="F201" s="251" t="s">
        <v>407</v>
      </c>
      <c r="G201" s="249"/>
      <c r="H201" s="252">
        <v>6.53</v>
      </c>
      <c r="I201" s="249"/>
      <c r="J201" s="249"/>
      <c r="K201" s="249"/>
      <c r="L201" s="122"/>
      <c r="M201" s="124"/>
      <c r="N201" s="125"/>
      <c r="O201" s="125"/>
      <c r="P201" s="125"/>
      <c r="Q201" s="125"/>
      <c r="R201" s="125"/>
      <c r="S201" s="125"/>
      <c r="T201" s="126"/>
      <c r="AT201" s="123" t="s">
        <v>159</v>
      </c>
      <c r="AU201" s="123" t="s">
        <v>84</v>
      </c>
      <c r="AV201" s="14" t="s">
        <v>167</v>
      </c>
      <c r="AW201" s="14" t="s">
        <v>31</v>
      </c>
      <c r="AX201" s="14" t="s">
        <v>8</v>
      </c>
      <c r="AY201" s="123" t="s">
        <v>150</v>
      </c>
    </row>
    <row r="202" spans="1:65" s="2" customFormat="1" ht="24.2" customHeight="1">
      <c r="A202" s="28"/>
      <c r="B202" s="176"/>
      <c r="C202" s="236" t="s">
        <v>408</v>
      </c>
      <c r="D202" s="236" t="s">
        <v>152</v>
      </c>
      <c r="E202" s="237" t="s">
        <v>409</v>
      </c>
      <c r="F202" s="238" t="s">
        <v>410</v>
      </c>
      <c r="G202" s="239" t="s">
        <v>163</v>
      </c>
      <c r="H202" s="240">
        <v>6.53</v>
      </c>
      <c r="I202" s="165"/>
      <c r="J202" s="241">
        <f>ROUND(I202*H202,0)</f>
        <v>0</v>
      </c>
      <c r="K202" s="238" t="s">
        <v>156</v>
      </c>
      <c r="L202" s="29"/>
      <c r="M202" s="111" t="s">
        <v>1</v>
      </c>
      <c r="N202" s="112" t="s">
        <v>40</v>
      </c>
      <c r="O202" s="113">
        <v>4.8019999999999996</v>
      </c>
      <c r="P202" s="113">
        <f>O202*H202</f>
        <v>31.357059999999997</v>
      </c>
      <c r="Q202" s="113">
        <v>0</v>
      </c>
      <c r="R202" s="113">
        <f>Q202*H202</f>
        <v>0</v>
      </c>
      <c r="S202" s="113">
        <v>0</v>
      </c>
      <c r="T202" s="114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15" t="s">
        <v>157</v>
      </c>
      <c r="AT202" s="115" t="s">
        <v>152</v>
      </c>
      <c r="AU202" s="115" t="s">
        <v>84</v>
      </c>
      <c r="AY202" s="17" t="s">
        <v>150</v>
      </c>
      <c r="BE202" s="116">
        <f>IF(N202="základní",J202,0)</f>
        <v>0</v>
      </c>
      <c r="BF202" s="116">
        <f>IF(N202="snížená",J202,0)</f>
        <v>0</v>
      </c>
      <c r="BG202" s="116">
        <f>IF(N202="zákl. přenesená",J202,0)</f>
        <v>0</v>
      </c>
      <c r="BH202" s="116">
        <f>IF(N202="sníž. přenesená",J202,0)</f>
        <v>0</v>
      </c>
      <c r="BI202" s="116">
        <f>IF(N202="nulová",J202,0)</f>
        <v>0</v>
      </c>
      <c r="BJ202" s="17" t="s">
        <v>8</v>
      </c>
      <c r="BK202" s="116">
        <f>ROUND(I202*H202,0)</f>
        <v>0</v>
      </c>
      <c r="BL202" s="17" t="s">
        <v>157</v>
      </c>
      <c r="BM202" s="115" t="s">
        <v>411</v>
      </c>
    </row>
    <row r="203" spans="1:65" s="13" customFormat="1" ht="22.5">
      <c r="B203" s="242"/>
      <c r="C203" s="243"/>
      <c r="D203" s="244" t="s">
        <v>159</v>
      </c>
      <c r="E203" s="245" t="s">
        <v>1</v>
      </c>
      <c r="F203" s="246" t="s">
        <v>406</v>
      </c>
      <c r="G203" s="243"/>
      <c r="H203" s="247">
        <v>6.53</v>
      </c>
      <c r="I203" s="243"/>
      <c r="J203" s="243"/>
      <c r="K203" s="243"/>
      <c r="L203" s="117"/>
      <c r="M203" s="119"/>
      <c r="N203" s="120"/>
      <c r="O203" s="120"/>
      <c r="P203" s="120"/>
      <c r="Q203" s="120"/>
      <c r="R203" s="120"/>
      <c r="S203" s="120"/>
      <c r="T203" s="121"/>
      <c r="AT203" s="118" t="s">
        <v>159</v>
      </c>
      <c r="AU203" s="118" t="s">
        <v>84</v>
      </c>
      <c r="AV203" s="13" t="s">
        <v>84</v>
      </c>
      <c r="AW203" s="13" t="s">
        <v>31</v>
      </c>
      <c r="AX203" s="13" t="s">
        <v>75</v>
      </c>
      <c r="AY203" s="118" t="s">
        <v>150</v>
      </c>
    </row>
    <row r="204" spans="1:65" s="14" customFormat="1" ht="22.5">
      <c r="B204" s="248"/>
      <c r="C204" s="249"/>
      <c r="D204" s="244" t="s">
        <v>159</v>
      </c>
      <c r="E204" s="250" t="s">
        <v>1</v>
      </c>
      <c r="F204" s="251" t="s">
        <v>407</v>
      </c>
      <c r="G204" s="249"/>
      <c r="H204" s="252">
        <v>6.53</v>
      </c>
      <c r="I204" s="249"/>
      <c r="J204" s="249"/>
      <c r="K204" s="249"/>
      <c r="L204" s="122"/>
      <c r="M204" s="124"/>
      <c r="N204" s="125"/>
      <c r="O204" s="125"/>
      <c r="P204" s="125"/>
      <c r="Q204" s="125"/>
      <c r="R204" s="125"/>
      <c r="S204" s="125"/>
      <c r="T204" s="126"/>
      <c r="AT204" s="123" t="s">
        <v>159</v>
      </c>
      <c r="AU204" s="123" t="s">
        <v>84</v>
      </c>
      <c r="AV204" s="14" t="s">
        <v>167</v>
      </c>
      <c r="AW204" s="14" t="s">
        <v>31</v>
      </c>
      <c r="AX204" s="14" t="s">
        <v>8</v>
      </c>
      <c r="AY204" s="123" t="s">
        <v>150</v>
      </c>
    </row>
    <row r="205" spans="1:65" s="12" customFormat="1" ht="22.9" customHeight="1">
      <c r="B205" s="229"/>
      <c r="C205" s="230"/>
      <c r="D205" s="231" t="s">
        <v>74</v>
      </c>
      <c r="E205" s="234" t="s">
        <v>181</v>
      </c>
      <c r="F205" s="234" t="s">
        <v>412</v>
      </c>
      <c r="G205" s="230"/>
      <c r="H205" s="230"/>
      <c r="I205" s="230"/>
      <c r="J205" s="235">
        <f>BK205</f>
        <v>0</v>
      </c>
      <c r="K205" s="230"/>
      <c r="L205" s="103"/>
      <c r="M205" s="105"/>
      <c r="N205" s="106"/>
      <c r="O205" s="106"/>
      <c r="P205" s="107">
        <f>SUM(P206:P228)</f>
        <v>64.839512999999997</v>
      </c>
      <c r="Q205" s="106"/>
      <c r="R205" s="107">
        <f>SUM(R206:R228)</f>
        <v>38.685067480311396</v>
      </c>
      <c r="S205" s="106"/>
      <c r="T205" s="108">
        <f>SUM(T206:T228)</f>
        <v>0</v>
      </c>
      <c r="AR205" s="104" t="s">
        <v>8</v>
      </c>
      <c r="AT205" s="109" t="s">
        <v>74</v>
      </c>
      <c r="AU205" s="109" t="s">
        <v>8</v>
      </c>
      <c r="AY205" s="104" t="s">
        <v>150</v>
      </c>
      <c r="BK205" s="110">
        <f>SUM(BK206:BK228)</f>
        <v>0</v>
      </c>
    </row>
    <row r="206" spans="1:65" s="2" customFormat="1" ht="24.2" customHeight="1">
      <c r="A206" s="28"/>
      <c r="B206" s="176"/>
      <c r="C206" s="236" t="s">
        <v>413</v>
      </c>
      <c r="D206" s="236" t="s">
        <v>152</v>
      </c>
      <c r="E206" s="237" t="s">
        <v>414</v>
      </c>
      <c r="F206" s="238" t="s">
        <v>415</v>
      </c>
      <c r="G206" s="239" t="s">
        <v>155</v>
      </c>
      <c r="H206" s="240">
        <v>44.558999999999997</v>
      </c>
      <c r="I206" s="165"/>
      <c r="J206" s="241">
        <f>ROUND(I206*H206,0)</f>
        <v>0</v>
      </c>
      <c r="K206" s="238" t="s">
        <v>156</v>
      </c>
      <c r="L206" s="29"/>
      <c r="M206" s="111" t="s">
        <v>1</v>
      </c>
      <c r="N206" s="112" t="s">
        <v>40</v>
      </c>
      <c r="O206" s="113">
        <v>0.13200000000000001</v>
      </c>
      <c r="P206" s="113">
        <f>O206*H206</f>
        <v>5.8817880000000002</v>
      </c>
      <c r="Q206" s="113">
        <v>1.4E-3</v>
      </c>
      <c r="R206" s="113">
        <f>Q206*H206</f>
        <v>6.2382599999999996E-2</v>
      </c>
      <c r="S206" s="113">
        <v>0</v>
      </c>
      <c r="T206" s="114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15" t="s">
        <v>157</v>
      </c>
      <c r="AT206" s="115" t="s">
        <v>152</v>
      </c>
      <c r="AU206" s="115" t="s">
        <v>84</v>
      </c>
      <c r="AY206" s="17" t="s">
        <v>150</v>
      </c>
      <c r="BE206" s="116">
        <f>IF(N206="základní",J206,0)</f>
        <v>0</v>
      </c>
      <c r="BF206" s="116">
        <f>IF(N206="snížená",J206,0)</f>
        <v>0</v>
      </c>
      <c r="BG206" s="116">
        <f>IF(N206="zákl. přenesená",J206,0)</f>
        <v>0</v>
      </c>
      <c r="BH206" s="116">
        <f>IF(N206="sníž. přenesená",J206,0)</f>
        <v>0</v>
      </c>
      <c r="BI206" s="116">
        <f>IF(N206="nulová",J206,0)</f>
        <v>0</v>
      </c>
      <c r="BJ206" s="17" t="s">
        <v>8</v>
      </c>
      <c r="BK206" s="116">
        <f>ROUND(I206*H206,0)</f>
        <v>0</v>
      </c>
      <c r="BL206" s="17" t="s">
        <v>157</v>
      </c>
      <c r="BM206" s="115" t="s">
        <v>416</v>
      </c>
    </row>
    <row r="207" spans="1:65" s="13" customFormat="1" ht="22.5">
      <c r="B207" s="242"/>
      <c r="C207" s="243"/>
      <c r="D207" s="244" t="s">
        <v>159</v>
      </c>
      <c r="E207" s="245" t="s">
        <v>1</v>
      </c>
      <c r="F207" s="246" t="s">
        <v>417</v>
      </c>
      <c r="G207" s="243"/>
      <c r="H207" s="247">
        <v>44.558999999999997</v>
      </c>
      <c r="I207" s="243"/>
      <c r="J207" s="243"/>
      <c r="K207" s="243"/>
      <c r="L207" s="117"/>
      <c r="M207" s="119"/>
      <c r="N207" s="120"/>
      <c r="O207" s="120"/>
      <c r="P207" s="120"/>
      <c r="Q207" s="120"/>
      <c r="R207" s="120"/>
      <c r="S207" s="120"/>
      <c r="T207" s="121"/>
      <c r="AT207" s="118" t="s">
        <v>159</v>
      </c>
      <c r="AU207" s="118" t="s">
        <v>84</v>
      </c>
      <c r="AV207" s="13" t="s">
        <v>84</v>
      </c>
      <c r="AW207" s="13" t="s">
        <v>31</v>
      </c>
      <c r="AX207" s="13" t="s">
        <v>75</v>
      </c>
      <c r="AY207" s="118" t="s">
        <v>150</v>
      </c>
    </row>
    <row r="208" spans="1:65" s="14" customFormat="1" ht="22.5">
      <c r="B208" s="248"/>
      <c r="C208" s="249"/>
      <c r="D208" s="244" t="s">
        <v>159</v>
      </c>
      <c r="E208" s="250" t="s">
        <v>1</v>
      </c>
      <c r="F208" s="251" t="s">
        <v>407</v>
      </c>
      <c r="G208" s="249"/>
      <c r="H208" s="252">
        <v>44.558999999999997</v>
      </c>
      <c r="I208" s="249"/>
      <c r="J208" s="249"/>
      <c r="K208" s="249"/>
      <c r="L208" s="122"/>
      <c r="M208" s="124"/>
      <c r="N208" s="125"/>
      <c r="O208" s="125"/>
      <c r="P208" s="125"/>
      <c r="Q208" s="125"/>
      <c r="R208" s="125"/>
      <c r="S208" s="125"/>
      <c r="T208" s="126"/>
      <c r="AT208" s="123" t="s">
        <v>159</v>
      </c>
      <c r="AU208" s="123" t="s">
        <v>84</v>
      </c>
      <c r="AV208" s="14" t="s">
        <v>167</v>
      </c>
      <c r="AW208" s="14" t="s">
        <v>31</v>
      </c>
      <c r="AX208" s="14" t="s">
        <v>8</v>
      </c>
      <c r="AY208" s="123" t="s">
        <v>150</v>
      </c>
    </row>
    <row r="209" spans="1:65" s="2" customFormat="1" ht="33" customHeight="1">
      <c r="A209" s="28"/>
      <c r="B209" s="176"/>
      <c r="C209" s="236" t="s">
        <v>418</v>
      </c>
      <c r="D209" s="236" t="s">
        <v>152</v>
      </c>
      <c r="E209" s="237" t="s">
        <v>419</v>
      </c>
      <c r="F209" s="238" t="s">
        <v>420</v>
      </c>
      <c r="G209" s="239" t="s">
        <v>163</v>
      </c>
      <c r="H209" s="240">
        <v>2.403</v>
      </c>
      <c r="I209" s="165"/>
      <c r="J209" s="241">
        <f>ROUND(I209*H209,0)</f>
        <v>0</v>
      </c>
      <c r="K209" s="238" t="s">
        <v>156</v>
      </c>
      <c r="L209" s="29"/>
      <c r="M209" s="111" t="s">
        <v>1</v>
      </c>
      <c r="N209" s="112" t="s">
        <v>40</v>
      </c>
      <c r="O209" s="113">
        <v>3.2130000000000001</v>
      </c>
      <c r="P209" s="113">
        <f>O209*H209</f>
        <v>7.7208390000000007</v>
      </c>
      <c r="Q209" s="113">
        <v>2.5018699999999998</v>
      </c>
      <c r="R209" s="113">
        <f>Q209*H209</f>
        <v>6.0119936099999993</v>
      </c>
      <c r="S209" s="113">
        <v>0</v>
      </c>
      <c r="T209" s="114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15" t="s">
        <v>157</v>
      </c>
      <c r="AT209" s="115" t="s">
        <v>152</v>
      </c>
      <c r="AU209" s="115" t="s">
        <v>84</v>
      </c>
      <c r="AY209" s="17" t="s">
        <v>150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7" t="s">
        <v>8</v>
      </c>
      <c r="BK209" s="116">
        <f>ROUND(I209*H209,0)</f>
        <v>0</v>
      </c>
      <c r="BL209" s="17" t="s">
        <v>157</v>
      </c>
      <c r="BM209" s="115" t="s">
        <v>421</v>
      </c>
    </row>
    <row r="210" spans="1:65" s="13" customFormat="1">
      <c r="B210" s="242"/>
      <c r="C210" s="243"/>
      <c r="D210" s="244" t="s">
        <v>159</v>
      </c>
      <c r="E210" s="245" t="s">
        <v>1</v>
      </c>
      <c r="F210" s="246" t="s">
        <v>422</v>
      </c>
      <c r="G210" s="243"/>
      <c r="H210" s="247">
        <v>2.403</v>
      </c>
      <c r="I210" s="243"/>
      <c r="J210" s="243"/>
      <c r="K210" s="243"/>
      <c r="L210" s="117"/>
      <c r="M210" s="119"/>
      <c r="N210" s="120"/>
      <c r="O210" s="120"/>
      <c r="P210" s="120"/>
      <c r="Q210" s="120"/>
      <c r="R210" s="120"/>
      <c r="S210" s="120"/>
      <c r="T210" s="121"/>
      <c r="AT210" s="118" t="s">
        <v>159</v>
      </c>
      <c r="AU210" s="118" t="s">
        <v>84</v>
      </c>
      <c r="AV210" s="13" t="s">
        <v>84</v>
      </c>
      <c r="AW210" s="13" t="s">
        <v>31</v>
      </c>
      <c r="AX210" s="13" t="s">
        <v>8</v>
      </c>
      <c r="AY210" s="118" t="s">
        <v>150</v>
      </c>
    </row>
    <row r="211" spans="1:65" s="2" customFormat="1" ht="33" customHeight="1">
      <c r="A211" s="28"/>
      <c r="B211" s="176"/>
      <c r="C211" s="236" t="s">
        <v>423</v>
      </c>
      <c r="D211" s="236" t="s">
        <v>152</v>
      </c>
      <c r="E211" s="237" t="s">
        <v>424</v>
      </c>
      <c r="F211" s="238" t="s">
        <v>425</v>
      </c>
      <c r="G211" s="239" t="s">
        <v>163</v>
      </c>
      <c r="H211" s="240">
        <v>9.1839999999999993</v>
      </c>
      <c r="I211" s="165"/>
      <c r="J211" s="241">
        <f>ROUND(I211*H211,0)</f>
        <v>0</v>
      </c>
      <c r="K211" s="238" t="s">
        <v>156</v>
      </c>
      <c r="L211" s="29"/>
      <c r="M211" s="111" t="s">
        <v>1</v>
      </c>
      <c r="N211" s="112" t="s">
        <v>40</v>
      </c>
      <c r="O211" s="113">
        <v>2.3170000000000002</v>
      </c>
      <c r="P211" s="113">
        <f>O211*H211</f>
        <v>21.279328</v>
      </c>
      <c r="Q211" s="113">
        <v>2.5018699999999998</v>
      </c>
      <c r="R211" s="113">
        <f>Q211*H211</f>
        <v>22.977174079999998</v>
      </c>
      <c r="S211" s="113">
        <v>0</v>
      </c>
      <c r="T211" s="114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15" t="s">
        <v>157</v>
      </c>
      <c r="AT211" s="115" t="s">
        <v>152</v>
      </c>
      <c r="AU211" s="115" t="s">
        <v>84</v>
      </c>
      <c r="AY211" s="17" t="s">
        <v>150</v>
      </c>
      <c r="BE211" s="116">
        <f>IF(N211="základní",J211,0)</f>
        <v>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7" t="s">
        <v>8</v>
      </c>
      <c r="BK211" s="116">
        <f>ROUND(I211*H211,0)</f>
        <v>0</v>
      </c>
      <c r="BL211" s="17" t="s">
        <v>157</v>
      </c>
      <c r="BM211" s="115" t="s">
        <v>426</v>
      </c>
    </row>
    <row r="212" spans="1:65" s="13" customFormat="1">
      <c r="B212" s="242"/>
      <c r="C212" s="243"/>
      <c r="D212" s="244" t="s">
        <v>159</v>
      </c>
      <c r="E212" s="245" t="s">
        <v>1</v>
      </c>
      <c r="F212" s="246" t="s">
        <v>427</v>
      </c>
      <c r="G212" s="243"/>
      <c r="H212" s="247">
        <v>9.1839999999999993</v>
      </c>
      <c r="I212" s="243"/>
      <c r="J212" s="243"/>
      <c r="K212" s="243"/>
      <c r="L212" s="117"/>
      <c r="M212" s="119"/>
      <c r="N212" s="120"/>
      <c r="O212" s="120"/>
      <c r="P212" s="120"/>
      <c r="Q212" s="120"/>
      <c r="R212" s="120"/>
      <c r="S212" s="120"/>
      <c r="T212" s="121"/>
      <c r="AT212" s="118" t="s">
        <v>159</v>
      </c>
      <c r="AU212" s="118" t="s">
        <v>84</v>
      </c>
      <c r="AV212" s="13" t="s">
        <v>84</v>
      </c>
      <c r="AW212" s="13" t="s">
        <v>31</v>
      </c>
      <c r="AX212" s="13" t="s">
        <v>8</v>
      </c>
      <c r="AY212" s="118" t="s">
        <v>150</v>
      </c>
    </row>
    <row r="213" spans="1:65" s="2" customFormat="1" ht="24.2" customHeight="1">
      <c r="A213" s="28"/>
      <c r="B213" s="176"/>
      <c r="C213" s="236" t="s">
        <v>428</v>
      </c>
      <c r="D213" s="236" t="s">
        <v>152</v>
      </c>
      <c r="E213" s="237" t="s">
        <v>429</v>
      </c>
      <c r="F213" s="238" t="s">
        <v>430</v>
      </c>
      <c r="G213" s="239" t="s">
        <v>163</v>
      </c>
      <c r="H213" s="240">
        <v>2.403</v>
      </c>
      <c r="I213" s="165"/>
      <c r="J213" s="241">
        <f>ROUND(I213*H213,0)</f>
        <v>0</v>
      </c>
      <c r="K213" s="238" t="s">
        <v>156</v>
      </c>
      <c r="L213" s="29"/>
      <c r="M213" s="111" t="s">
        <v>1</v>
      </c>
      <c r="N213" s="112" t="s">
        <v>40</v>
      </c>
      <c r="O213" s="113">
        <v>2.7</v>
      </c>
      <c r="P213" s="113">
        <f>O213*H213</f>
        <v>6.4881000000000002</v>
      </c>
      <c r="Q213" s="113">
        <v>0</v>
      </c>
      <c r="R213" s="113">
        <f>Q213*H213</f>
        <v>0</v>
      </c>
      <c r="S213" s="113">
        <v>0</v>
      </c>
      <c r="T213" s="114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15" t="s">
        <v>157</v>
      </c>
      <c r="AT213" s="115" t="s">
        <v>152</v>
      </c>
      <c r="AU213" s="115" t="s">
        <v>84</v>
      </c>
      <c r="AY213" s="17" t="s">
        <v>150</v>
      </c>
      <c r="BE213" s="116">
        <f>IF(N213="základní",J213,0)</f>
        <v>0</v>
      </c>
      <c r="BF213" s="116">
        <f>IF(N213="snížená",J213,0)</f>
        <v>0</v>
      </c>
      <c r="BG213" s="116">
        <f>IF(N213="zákl. přenesená",J213,0)</f>
        <v>0</v>
      </c>
      <c r="BH213" s="116">
        <f>IF(N213="sníž. přenesená",J213,0)</f>
        <v>0</v>
      </c>
      <c r="BI213" s="116">
        <f>IF(N213="nulová",J213,0)</f>
        <v>0</v>
      </c>
      <c r="BJ213" s="17" t="s">
        <v>8</v>
      </c>
      <c r="BK213" s="116">
        <f>ROUND(I213*H213,0)</f>
        <v>0</v>
      </c>
      <c r="BL213" s="17" t="s">
        <v>157</v>
      </c>
      <c r="BM213" s="115" t="s">
        <v>431</v>
      </c>
    </row>
    <row r="214" spans="1:65" s="13" customFormat="1">
      <c r="B214" s="242"/>
      <c r="C214" s="243"/>
      <c r="D214" s="244" t="s">
        <v>159</v>
      </c>
      <c r="E214" s="245" t="s">
        <v>1</v>
      </c>
      <c r="F214" s="246" t="s">
        <v>422</v>
      </c>
      <c r="G214" s="243"/>
      <c r="H214" s="247">
        <v>2.403</v>
      </c>
      <c r="I214" s="259"/>
      <c r="J214" s="243"/>
      <c r="K214" s="243"/>
      <c r="L214" s="117"/>
      <c r="M214" s="119"/>
      <c r="N214" s="120"/>
      <c r="O214" s="120"/>
      <c r="P214" s="120"/>
      <c r="Q214" s="120"/>
      <c r="R214" s="120"/>
      <c r="S214" s="120"/>
      <c r="T214" s="121"/>
      <c r="AT214" s="118" t="s">
        <v>159</v>
      </c>
      <c r="AU214" s="118" t="s">
        <v>84</v>
      </c>
      <c r="AV214" s="13" t="s">
        <v>84</v>
      </c>
      <c r="AW214" s="13" t="s">
        <v>31</v>
      </c>
      <c r="AX214" s="13" t="s">
        <v>8</v>
      </c>
      <c r="AY214" s="118" t="s">
        <v>150</v>
      </c>
    </row>
    <row r="215" spans="1:65" s="2" customFormat="1" ht="24.2" customHeight="1">
      <c r="A215" s="28"/>
      <c r="B215" s="176"/>
      <c r="C215" s="236" t="s">
        <v>432</v>
      </c>
      <c r="D215" s="236" t="s">
        <v>152</v>
      </c>
      <c r="E215" s="237" t="s">
        <v>433</v>
      </c>
      <c r="F215" s="238" t="s">
        <v>434</v>
      </c>
      <c r="G215" s="239" t="s">
        <v>163</v>
      </c>
      <c r="H215" s="240">
        <v>9.1839999999999993</v>
      </c>
      <c r="I215" s="165"/>
      <c r="J215" s="241">
        <f>ROUND(I215*H215,0)</f>
        <v>0</v>
      </c>
      <c r="K215" s="238" t="s">
        <v>156</v>
      </c>
      <c r="L215" s="29"/>
      <c r="M215" s="111" t="s">
        <v>1</v>
      </c>
      <c r="N215" s="112" t="s">
        <v>40</v>
      </c>
      <c r="O215" s="113">
        <v>0.67500000000000004</v>
      </c>
      <c r="P215" s="113">
        <f>O215*H215</f>
        <v>6.1992000000000003</v>
      </c>
      <c r="Q215" s="113">
        <v>0</v>
      </c>
      <c r="R215" s="113">
        <f>Q215*H215</f>
        <v>0</v>
      </c>
      <c r="S215" s="113">
        <v>0</v>
      </c>
      <c r="T215" s="114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15" t="s">
        <v>157</v>
      </c>
      <c r="AT215" s="115" t="s">
        <v>152</v>
      </c>
      <c r="AU215" s="115" t="s">
        <v>84</v>
      </c>
      <c r="AY215" s="17" t="s">
        <v>150</v>
      </c>
      <c r="BE215" s="116">
        <f>IF(N215="základní",J215,0)</f>
        <v>0</v>
      </c>
      <c r="BF215" s="116">
        <f>IF(N215="snížená",J215,0)</f>
        <v>0</v>
      </c>
      <c r="BG215" s="116">
        <f>IF(N215="zákl. přenesená",J215,0)</f>
        <v>0</v>
      </c>
      <c r="BH215" s="116">
        <f>IF(N215="sníž. přenesená",J215,0)</f>
        <v>0</v>
      </c>
      <c r="BI215" s="116">
        <f>IF(N215="nulová",J215,0)</f>
        <v>0</v>
      </c>
      <c r="BJ215" s="17" t="s">
        <v>8</v>
      </c>
      <c r="BK215" s="116">
        <f>ROUND(I215*H215,0)</f>
        <v>0</v>
      </c>
      <c r="BL215" s="17" t="s">
        <v>157</v>
      </c>
      <c r="BM215" s="115" t="s">
        <v>435</v>
      </c>
    </row>
    <row r="216" spans="1:65" s="13" customFormat="1">
      <c r="B216" s="242"/>
      <c r="C216" s="243"/>
      <c r="D216" s="244" t="s">
        <v>159</v>
      </c>
      <c r="E216" s="245" t="s">
        <v>1</v>
      </c>
      <c r="F216" s="246" t="s">
        <v>427</v>
      </c>
      <c r="G216" s="243"/>
      <c r="H216" s="247">
        <v>9.1839999999999993</v>
      </c>
      <c r="I216" s="243"/>
      <c r="J216" s="243"/>
      <c r="K216" s="243"/>
      <c r="L216" s="117"/>
      <c r="M216" s="119"/>
      <c r="N216" s="120"/>
      <c r="O216" s="120"/>
      <c r="P216" s="120"/>
      <c r="Q216" s="120"/>
      <c r="R216" s="120"/>
      <c r="S216" s="120"/>
      <c r="T216" s="121"/>
      <c r="AT216" s="118" t="s">
        <v>159</v>
      </c>
      <c r="AU216" s="118" t="s">
        <v>84</v>
      </c>
      <c r="AV216" s="13" t="s">
        <v>84</v>
      </c>
      <c r="AW216" s="13" t="s">
        <v>31</v>
      </c>
      <c r="AX216" s="13" t="s">
        <v>8</v>
      </c>
      <c r="AY216" s="118" t="s">
        <v>150</v>
      </c>
    </row>
    <row r="217" spans="1:65" s="2" customFormat="1" ht="33" customHeight="1">
      <c r="A217" s="28"/>
      <c r="B217" s="176"/>
      <c r="C217" s="236" t="s">
        <v>436</v>
      </c>
      <c r="D217" s="236" t="s">
        <v>152</v>
      </c>
      <c r="E217" s="237" t="s">
        <v>437</v>
      </c>
      <c r="F217" s="238" t="s">
        <v>438</v>
      </c>
      <c r="G217" s="239" t="s">
        <v>163</v>
      </c>
      <c r="H217" s="240">
        <v>2.403</v>
      </c>
      <c r="I217" s="165"/>
      <c r="J217" s="241">
        <f>ROUND(I217*H217,0)</f>
        <v>0</v>
      </c>
      <c r="K217" s="238" t="s">
        <v>156</v>
      </c>
      <c r="L217" s="29"/>
      <c r="M217" s="111" t="s">
        <v>1</v>
      </c>
      <c r="N217" s="112" t="s">
        <v>40</v>
      </c>
      <c r="O217" s="113">
        <v>0.82</v>
      </c>
      <c r="P217" s="113">
        <f>O217*H217</f>
        <v>1.9704599999999999</v>
      </c>
      <c r="Q217" s="113">
        <v>0</v>
      </c>
      <c r="R217" s="113">
        <f>Q217*H217</f>
        <v>0</v>
      </c>
      <c r="S217" s="113">
        <v>0</v>
      </c>
      <c r="T217" s="114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15" t="s">
        <v>157</v>
      </c>
      <c r="AT217" s="115" t="s">
        <v>152</v>
      </c>
      <c r="AU217" s="115" t="s">
        <v>84</v>
      </c>
      <c r="AY217" s="17" t="s">
        <v>150</v>
      </c>
      <c r="BE217" s="116">
        <f>IF(N217="základní",J217,0)</f>
        <v>0</v>
      </c>
      <c r="BF217" s="116">
        <f>IF(N217="snížená",J217,0)</f>
        <v>0</v>
      </c>
      <c r="BG217" s="116">
        <f>IF(N217="zákl. přenesená",J217,0)</f>
        <v>0</v>
      </c>
      <c r="BH217" s="116">
        <f>IF(N217="sníž. přenesená",J217,0)</f>
        <v>0</v>
      </c>
      <c r="BI217" s="116">
        <f>IF(N217="nulová",J217,0)</f>
        <v>0</v>
      </c>
      <c r="BJ217" s="17" t="s">
        <v>8</v>
      </c>
      <c r="BK217" s="116">
        <f>ROUND(I217*H217,0)</f>
        <v>0</v>
      </c>
      <c r="BL217" s="17" t="s">
        <v>157</v>
      </c>
      <c r="BM217" s="115" t="s">
        <v>439</v>
      </c>
    </row>
    <row r="218" spans="1:65" s="13" customFormat="1">
      <c r="B218" s="242"/>
      <c r="C218" s="243"/>
      <c r="D218" s="244" t="s">
        <v>159</v>
      </c>
      <c r="E218" s="245" t="s">
        <v>1</v>
      </c>
      <c r="F218" s="246" t="s">
        <v>422</v>
      </c>
      <c r="G218" s="243"/>
      <c r="H218" s="247">
        <v>2.403</v>
      </c>
      <c r="I218" s="243"/>
      <c r="J218" s="243"/>
      <c r="K218" s="243"/>
      <c r="L218" s="117"/>
      <c r="M218" s="119"/>
      <c r="N218" s="120"/>
      <c r="O218" s="120"/>
      <c r="P218" s="120"/>
      <c r="Q218" s="120"/>
      <c r="R218" s="120"/>
      <c r="S218" s="120"/>
      <c r="T218" s="121"/>
      <c r="AT218" s="118" t="s">
        <v>159</v>
      </c>
      <c r="AU218" s="118" t="s">
        <v>84</v>
      </c>
      <c r="AV218" s="13" t="s">
        <v>84</v>
      </c>
      <c r="AW218" s="13" t="s">
        <v>31</v>
      </c>
      <c r="AX218" s="13" t="s">
        <v>8</v>
      </c>
      <c r="AY218" s="118" t="s">
        <v>150</v>
      </c>
    </row>
    <row r="219" spans="1:65" s="2" customFormat="1" ht="33" customHeight="1">
      <c r="A219" s="28"/>
      <c r="B219" s="176"/>
      <c r="C219" s="236" t="s">
        <v>440</v>
      </c>
      <c r="D219" s="236" t="s">
        <v>152</v>
      </c>
      <c r="E219" s="237" t="s">
        <v>441</v>
      </c>
      <c r="F219" s="238" t="s">
        <v>442</v>
      </c>
      <c r="G219" s="239" t="s">
        <v>163</v>
      </c>
      <c r="H219" s="240">
        <v>9.1839999999999993</v>
      </c>
      <c r="I219" s="165"/>
      <c r="J219" s="241">
        <f>ROUND(I219*H219,0)</f>
        <v>0</v>
      </c>
      <c r="K219" s="238" t="s">
        <v>156</v>
      </c>
      <c r="L219" s="29"/>
      <c r="M219" s="111" t="s">
        <v>1</v>
      </c>
      <c r="N219" s="112" t="s">
        <v>40</v>
      </c>
      <c r="O219" s="113">
        <v>0.20499999999999999</v>
      </c>
      <c r="P219" s="113">
        <f>O219*H219</f>
        <v>1.8827199999999997</v>
      </c>
      <c r="Q219" s="113">
        <v>0</v>
      </c>
      <c r="R219" s="113">
        <f>Q219*H219</f>
        <v>0</v>
      </c>
      <c r="S219" s="113">
        <v>0</v>
      </c>
      <c r="T219" s="114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15" t="s">
        <v>157</v>
      </c>
      <c r="AT219" s="115" t="s">
        <v>152</v>
      </c>
      <c r="AU219" s="115" t="s">
        <v>84</v>
      </c>
      <c r="AY219" s="17" t="s">
        <v>150</v>
      </c>
      <c r="BE219" s="116">
        <f>IF(N219="základní",J219,0)</f>
        <v>0</v>
      </c>
      <c r="BF219" s="116">
        <f>IF(N219="snížená",J219,0)</f>
        <v>0</v>
      </c>
      <c r="BG219" s="116">
        <f>IF(N219="zákl. přenesená",J219,0)</f>
        <v>0</v>
      </c>
      <c r="BH219" s="116">
        <f>IF(N219="sníž. přenesená",J219,0)</f>
        <v>0</v>
      </c>
      <c r="BI219" s="116">
        <f>IF(N219="nulová",J219,0)</f>
        <v>0</v>
      </c>
      <c r="BJ219" s="17" t="s">
        <v>8</v>
      </c>
      <c r="BK219" s="116">
        <f>ROUND(I219*H219,0)</f>
        <v>0</v>
      </c>
      <c r="BL219" s="17" t="s">
        <v>157</v>
      </c>
      <c r="BM219" s="115" t="s">
        <v>443</v>
      </c>
    </row>
    <row r="220" spans="1:65" s="13" customFormat="1">
      <c r="B220" s="242"/>
      <c r="C220" s="243"/>
      <c r="D220" s="244" t="s">
        <v>159</v>
      </c>
      <c r="E220" s="245" t="s">
        <v>1</v>
      </c>
      <c r="F220" s="246" t="s">
        <v>427</v>
      </c>
      <c r="G220" s="243"/>
      <c r="H220" s="247">
        <v>9.1839999999999993</v>
      </c>
      <c r="I220" s="243"/>
      <c r="J220" s="243"/>
      <c r="K220" s="243"/>
      <c r="L220" s="117"/>
      <c r="M220" s="119"/>
      <c r="N220" s="120"/>
      <c r="O220" s="120"/>
      <c r="P220" s="120"/>
      <c r="Q220" s="120"/>
      <c r="R220" s="120"/>
      <c r="S220" s="120"/>
      <c r="T220" s="121"/>
      <c r="AT220" s="118" t="s">
        <v>159</v>
      </c>
      <c r="AU220" s="118" t="s">
        <v>84</v>
      </c>
      <c r="AV220" s="13" t="s">
        <v>84</v>
      </c>
      <c r="AW220" s="13" t="s">
        <v>31</v>
      </c>
      <c r="AX220" s="13" t="s">
        <v>8</v>
      </c>
      <c r="AY220" s="118" t="s">
        <v>150</v>
      </c>
    </row>
    <row r="221" spans="1:65" s="2" customFormat="1" ht="24.2" customHeight="1">
      <c r="A221" s="28"/>
      <c r="B221" s="176"/>
      <c r="C221" s="236" t="s">
        <v>444</v>
      </c>
      <c r="D221" s="236" t="s">
        <v>152</v>
      </c>
      <c r="E221" s="237" t="s">
        <v>445</v>
      </c>
      <c r="F221" s="238" t="s">
        <v>446</v>
      </c>
      <c r="G221" s="239" t="s">
        <v>163</v>
      </c>
      <c r="H221" s="240">
        <v>2.403</v>
      </c>
      <c r="I221" s="165"/>
      <c r="J221" s="241">
        <f>ROUND(I221*H221,0)</f>
        <v>0</v>
      </c>
      <c r="K221" s="238" t="s">
        <v>156</v>
      </c>
      <c r="L221" s="29"/>
      <c r="M221" s="111" t="s">
        <v>1</v>
      </c>
      <c r="N221" s="112" t="s">
        <v>40</v>
      </c>
      <c r="O221" s="113">
        <v>0.33800000000000002</v>
      </c>
      <c r="P221" s="113">
        <f>O221*H221</f>
        <v>0.8122140000000001</v>
      </c>
      <c r="Q221" s="113">
        <v>0</v>
      </c>
      <c r="R221" s="113">
        <f>Q221*H221</f>
        <v>0</v>
      </c>
      <c r="S221" s="113">
        <v>0</v>
      </c>
      <c r="T221" s="114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15" t="s">
        <v>157</v>
      </c>
      <c r="AT221" s="115" t="s">
        <v>152</v>
      </c>
      <c r="AU221" s="115" t="s">
        <v>84</v>
      </c>
      <c r="AY221" s="17" t="s">
        <v>150</v>
      </c>
      <c r="BE221" s="116">
        <f>IF(N221="základní",J221,0)</f>
        <v>0</v>
      </c>
      <c r="BF221" s="116">
        <f>IF(N221="snížená",J221,0)</f>
        <v>0</v>
      </c>
      <c r="BG221" s="116">
        <f>IF(N221="zákl. přenesená",J221,0)</f>
        <v>0</v>
      </c>
      <c r="BH221" s="116">
        <f>IF(N221="sníž. přenesená",J221,0)</f>
        <v>0</v>
      </c>
      <c r="BI221" s="116">
        <f>IF(N221="nulová",J221,0)</f>
        <v>0</v>
      </c>
      <c r="BJ221" s="17" t="s">
        <v>8</v>
      </c>
      <c r="BK221" s="116">
        <f>ROUND(I221*H221,0)</f>
        <v>0</v>
      </c>
      <c r="BL221" s="17" t="s">
        <v>157</v>
      </c>
      <c r="BM221" s="115" t="s">
        <v>447</v>
      </c>
    </row>
    <row r="222" spans="1:65" s="13" customFormat="1">
      <c r="B222" s="242"/>
      <c r="C222" s="243"/>
      <c r="D222" s="244" t="s">
        <v>159</v>
      </c>
      <c r="E222" s="245" t="s">
        <v>1</v>
      </c>
      <c r="F222" s="246" t="s">
        <v>422</v>
      </c>
      <c r="G222" s="243"/>
      <c r="H222" s="247">
        <v>2.403</v>
      </c>
      <c r="I222" s="243"/>
      <c r="J222" s="243"/>
      <c r="K222" s="243"/>
      <c r="L222" s="117"/>
      <c r="M222" s="119"/>
      <c r="N222" s="120"/>
      <c r="O222" s="120"/>
      <c r="P222" s="120"/>
      <c r="Q222" s="120"/>
      <c r="R222" s="120"/>
      <c r="S222" s="120"/>
      <c r="T222" s="121"/>
      <c r="AT222" s="118" t="s">
        <v>159</v>
      </c>
      <c r="AU222" s="118" t="s">
        <v>84</v>
      </c>
      <c r="AV222" s="13" t="s">
        <v>84</v>
      </c>
      <c r="AW222" s="13" t="s">
        <v>31</v>
      </c>
      <c r="AX222" s="13" t="s">
        <v>8</v>
      </c>
      <c r="AY222" s="118" t="s">
        <v>150</v>
      </c>
    </row>
    <row r="223" spans="1:65" s="2" customFormat="1" ht="24.2" customHeight="1">
      <c r="A223" s="28"/>
      <c r="B223" s="176"/>
      <c r="C223" s="236" t="s">
        <v>448</v>
      </c>
      <c r="D223" s="236" t="s">
        <v>152</v>
      </c>
      <c r="E223" s="237" t="s">
        <v>449</v>
      </c>
      <c r="F223" s="238" t="s">
        <v>450</v>
      </c>
      <c r="G223" s="239" t="s">
        <v>163</v>
      </c>
      <c r="H223" s="240">
        <v>9.1839999999999993</v>
      </c>
      <c r="I223" s="165"/>
      <c r="J223" s="241">
        <f>ROUND(I223*H223,0)</f>
        <v>0</v>
      </c>
      <c r="K223" s="238" t="s">
        <v>156</v>
      </c>
      <c r="L223" s="29"/>
      <c r="M223" s="111" t="s">
        <v>1</v>
      </c>
      <c r="N223" s="112" t="s">
        <v>40</v>
      </c>
      <c r="O223" s="113">
        <v>0.188</v>
      </c>
      <c r="P223" s="113">
        <f>O223*H223</f>
        <v>1.7265919999999999</v>
      </c>
      <c r="Q223" s="113">
        <v>0</v>
      </c>
      <c r="R223" s="113">
        <f>Q223*H223</f>
        <v>0</v>
      </c>
      <c r="S223" s="113">
        <v>0</v>
      </c>
      <c r="T223" s="114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15" t="s">
        <v>157</v>
      </c>
      <c r="AT223" s="115" t="s">
        <v>152</v>
      </c>
      <c r="AU223" s="115" t="s">
        <v>84</v>
      </c>
      <c r="AY223" s="17" t="s">
        <v>150</v>
      </c>
      <c r="BE223" s="116">
        <f>IF(N223="základní",J223,0)</f>
        <v>0</v>
      </c>
      <c r="BF223" s="116">
        <f>IF(N223="snížená",J223,0)</f>
        <v>0</v>
      </c>
      <c r="BG223" s="116">
        <f>IF(N223="zákl. přenesená",J223,0)</f>
        <v>0</v>
      </c>
      <c r="BH223" s="116">
        <f>IF(N223="sníž. přenesená",J223,0)</f>
        <v>0</v>
      </c>
      <c r="BI223" s="116">
        <f>IF(N223="nulová",J223,0)</f>
        <v>0</v>
      </c>
      <c r="BJ223" s="17" t="s">
        <v>8</v>
      </c>
      <c r="BK223" s="116">
        <f>ROUND(I223*H223,0)</f>
        <v>0</v>
      </c>
      <c r="BL223" s="17" t="s">
        <v>157</v>
      </c>
      <c r="BM223" s="115" t="s">
        <v>451</v>
      </c>
    </row>
    <row r="224" spans="1:65" s="13" customFormat="1">
      <c r="B224" s="242"/>
      <c r="C224" s="243"/>
      <c r="D224" s="244" t="s">
        <v>159</v>
      </c>
      <c r="E224" s="245" t="s">
        <v>1</v>
      </c>
      <c r="F224" s="246" t="s">
        <v>427</v>
      </c>
      <c r="G224" s="243"/>
      <c r="H224" s="247">
        <v>9.1839999999999993</v>
      </c>
      <c r="I224" s="243"/>
      <c r="J224" s="243"/>
      <c r="K224" s="243"/>
      <c r="L224" s="117"/>
      <c r="M224" s="119"/>
      <c r="N224" s="120"/>
      <c r="O224" s="120"/>
      <c r="P224" s="120"/>
      <c r="Q224" s="120"/>
      <c r="R224" s="120"/>
      <c r="S224" s="120"/>
      <c r="T224" s="121"/>
      <c r="AT224" s="118" t="s">
        <v>159</v>
      </c>
      <c r="AU224" s="118" t="s">
        <v>84</v>
      </c>
      <c r="AV224" s="13" t="s">
        <v>84</v>
      </c>
      <c r="AW224" s="13" t="s">
        <v>31</v>
      </c>
      <c r="AX224" s="13" t="s">
        <v>8</v>
      </c>
      <c r="AY224" s="118" t="s">
        <v>150</v>
      </c>
    </row>
    <row r="225" spans="1:65" s="2" customFormat="1" ht="16.5" customHeight="1">
      <c r="A225" s="28"/>
      <c r="B225" s="176"/>
      <c r="C225" s="236" t="s">
        <v>452</v>
      </c>
      <c r="D225" s="236" t="s">
        <v>152</v>
      </c>
      <c r="E225" s="237" t="s">
        <v>453</v>
      </c>
      <c r="F225" s="238" t="s">
        <v>454</v>
      </c>
      <c r="G225" s="239" t="s">
        <v>192</v>
      </c>
      <c r="H225" s="240">
        <v>0.16200000000000001</v>
      </c>
      <c r="I225" s="165"/>
      <c r="J225" s="241">
        <f>ROUND(I225*H225,0)</f>
        <v>0</v>
      </c>
      <c r="K225" s="238" t="s">
        <v>156</v>
      </c>
      <c r="L225" s="29"/>
      <c r="M225" s="111" t="s">
        <v>1</v>
      </c>
      <c r="N225" s="112" t="s">
        <v>40</v>
      </c>
      <c r="O225" s="113">
        <v>15.231</v>
      </c>
      <c r="P225" s="113">
        <f>O225*H225</f>
        <v>2.467422</v>
      </c>
      <c r="Q225" s="113">
        <v>1.0627727796999999</v>
      </c>
      <c r="R225" s="113">
        <f>Q225*H225</f>
        <v>0.17216919031139999</v>
      </c>
      <c r="S225" s="113">
        <v>0</v>
      </c>
      <c r="T225" s="114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15" t="s">
        <v>157</v>
      </c>
      <c r="AT225" s="115" t="s">
        <v>152</v>
      </c>
      <c r="AU225" s="115" t="s">
        <v>84</v>
      </c>
      <c r="AY225" s="17" t="s">
        <v>150</v>
      </c>
      <c r="BE225" s="116">
        <f>IF(N225="základní",J225,0)</f>
        <v>0</v>
      </c>
      <c r="BF225" s="116">
        <f>IF(N225="snížená",J225,0)</f>
        <v>0</v>
      </c>
      <c r="BG225" s="116">
        <f>IF(N225="zákl. přenesená",J225,0)</f>
        <v>0</v>
      </c>
      <c r="BH225" s="116">
        <f>IF(N225="sníž. přenesená",J225,0)</f>
        <v>0</v>
      </c>
      <c r="BI225" s="116">
        <f>IF(N225="nulová",J225,0)</f>
        <v>0</v>
      </c>
      <c r="BJ225" s="17" t="s">
        <v>8</v>
      </c>
      <c r="BK225" s="116">
        <f>ROUND(I225*H225,0)</f>
        <v>0</v>
      </c>
      <c r="BL225" s="17" t="s">
        <v>157</v>
      </c>
      <c r="BM225" s="115" t="s">
        <v>455</v>
      </c>
    </row>
    <row r="226" spans="1:65" s="13" customFormat="1">
      <c r="B226" s="242"/>
      <c r="C226" s="243"/>
      <c r="D226" s="244" t="s">
        <v>159</v>
      </c>
      <c r="E226" s="245" t="s">
        <v>1</v>
      </c>
      <c r="F226" s="246" t="s">
        <v>456</v>
      </c>
      <c r="G226" s="243"/>
      <c r="H226" s="247">
        <v>0.16200000000000001</v>
      </c>
      <c r="I226" s="243"/>
      <c r="J226" s="243"/>
      <c r="K226" s="243"/>
      <c r="L226" s="117"/>
      <c r="M226" s="119"/>
      <c r="N226" s="120"/>
      <c r="O226" s="120"/>
      <c r="P226" s="120"/>
      <c r="Q226" s="120"/>
      <c r="R226" s="120"/>
      <c r="S226" s="120"/>
      <c r="T226" s="121"/>
      <c r="AT226" s="118" t="s">
        <v>159</v>
      </c>
      <c r="AU226" s="118" t="s">
        <v>84</v>
      </c>
      <c r="AV226" s="13" t="s">
        <v>84</v>
      </c>
      <c r="AW226" s="13" t="s">
        <v>31</v>
      </c>
      <c r="AX226" s="13" t="s">
        <v>8</v>
      </c>
      <c r="AY226" s="118" t="s">
        <v>150</v>
      </c>
    </row>
    <row r="227" spans="1:65" s="2" customFormat="1" ht="21.75" customHeight="1">
      <c r="A227" s="28"/>
      <c r="B227" s="176"/>
      <c r="C227" s="236" t="s">
        <v>457</v>
      </c>
      <c r="D227" s="236" t="s">
        <v>152</v>
      </c>
      <c r="E227" s="237" t="s">
        <v>458</v>
      </c>
      <c r="F227" s="238" t="s">
        <v>459</v>
      </c>
      <c r="G227" s="239" t="s">
        <v>155</v>
      </c>
      <c r="H227" s="240">
        <v>34.33</v>
      </c>
      <c r="I227" s="165"/>
      <c r="J227" s="241">
        <f>ROUND(I227*H227,0)</f>
        <v>0</v>
      </c>
      <c r="K227" s="238" t="s">
        <v>156</v>
      </c>
      <c r="L227" s="29"/>
      <c r="M227" s="111" t="s">
        <v>1</v>
      </c>
      <c r="N227" s="112" t="s">
        <v>40</v>
      </c>
      <c r="O227" s="113">
        <v>0.245</v>
      </c>
      <c r="P227" s="113">
        <f>O227*H227</f>
        <v>8.4108499999999999</v>
      </c>
      <c r="Q227" s="113">
        <v>0.27560000000000001</v>
      </c>
      <c r="R227" s="113">
        <f>Q227*H227</f>
        <v>9.4613479999999992</v>
      </c>
      <c r="S227" s="113">
        <v>0</v>
      </c>
      <c r="T227" s="114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15" t="s">
        <v>157</v>
      </c>
      <c r="AT227" s="115" t="s">
        <v>152</v>
      </c>
      <c r="AU227" s="115" t="s">
        <v>84</v>
      </c>
      <c r="AY227" s="17" t="s">
        <v>150</v>
      </c>
      <c r="BE227" s="116">
        <f>IF(N227="základní",J227,0)</f>
        <v>0</v>
      </c>
      <c r="BF227" s="116">
        <f>IF(N227="snížená",J227,0)</f>
        <v>0</v>
      </c>
      <c r="BG227" s="116">
        <f>IF(N227="zákl. přenesená",J227,0)</f>
        <v>0</v>
      </c>
      <c r="BH227" s="116">
        <f>IF(N227="sníž. přenesená",J227,0)</f>
        <v>0</v>
      </c>
      <c r="BI227" s="116">
        <f>IF(N227="nulová",J227,0)</f>
        <v>0</v>
      </c>
      <c r="BJ227" s="17" t="s">
        <v>8</v>
      </c>
      <c r="BK227" s="116">
        <f>ROUND(I227*H227,0)</f>
        <v>0</v>
      </c>
      <c r="BL227" s="17" t="s">
        <v>157</v>
      </c>
      <c r="BM227" s="115" t="s">
        <v>460</v>
      </c>
    </row>
    <row r="228" spans="1:65" s="13" customFormat="1">
      <c r="B228" s="242"/>
      <c r="C228" s="243"/>
      <c r="D228" s="244" t="s">
        <v>159</v>
      </c>
      <c r="E228" s="245" t="s">
        <v>1</v>
      </c>
      <c r="F228" s="246" t="s">
        <v>461</v>
      </c>
      <c r="G228" s="243"/>
      <c r="H228" s="247">
        <v>34.33</v>
      </c>
      <c r="I228" s="243"/>
      <c r="J228" s="243"/>
      <c r="K228" s="243"/>
      <c r="L228" s="117"/>
      <c r="M228" s="119"/>
      <c r="N228" s="120"/>
      <c r="O228" s="120"/>
      <c r="P228" s="120"/>
      <c r="Q228" s="120"/>
      <c r="R228" s="120"/>
      <c r="S228" s="120"/>
      <c r="T228" s="121"/>
      <c r="AT228" s="118" t="s">
        <v>159</v>
      </c>
      <c r="AU228" s="118" t="s">
        <v>84</v>
      </c>
      <c r="AV228" s="13" t="s">
        <v>84</v>
      </c>
      <c r="AW228" s="13" t="s">
        <v>31</v>
      </c>
      <c r="AX228" s="13" t="s">
        <v>8</v>
      </c>
      <c r="AY228" s="118" t="s">
        <v>150</v>
      </c>
    </row>
    <row r="229" spans="1:65" s="12" customFormat="1" ht="22.9" customHeight="1">
      <c r="B229" s="229"/>
      <c r="C229" s="230"/>
      <c r="D229" s="231" t="s">
        <v>74</v>
      </c>
      <c r="E229" s="234" t="s">
        <v>195</v>
      </c>
      <c r="F229" s="234" t="s">
        <v>216</v>
      </c>
      <c r="G229" s="230"/>
      <c r="H229" s="230"/>
      <c r="I229" s="230"/>
      <c r="J229" s="235">
        <f>BK229</f>
        <v>0</v>
      </c>
      <c r="K229" s="230"/>
      <c r="L229" s="103"/>
      <c r="M229" s="105"/>
      <c r="N229" s="106"/>
      <c r="O229" s="106"/>
      <c r="P229" s="107">
        <f>SUM(P230:P231)</f>
        <v>5.3999999999999995</v>
      </c>
      <c r="Q229" s="106"/>
      <c r="R229" s="107">
        <f>SUM(R230:R231)</f>
        <v>7.2107244000000001E-3</v>
      </c>
      <c r="S229" s="106"/>
      <c r="T229" s="108">
        <f>SUM(T230:T231)</f>
        <v>0</v>
      </c>
      <c r="AR229" s="104" t="s">
        <v>8</v>
      </c>
      <c r="AT229" s="109" t="s">
        <v>74</v>
      </c>
      <c r="AU229" s="109" t="s">
        <v>8</v>
      </c>
      <c r="AY229" s="104" t="s">
        <v>150</v>
      </c>
      <c r="BK229" s="110">
        <f>SUM(BK230:BK231)</f>
        <v>0</v>
      </c>
    </row>
    <row r="230" spans="1:65" s="2" customFormat="1" ht="33" customHeight="1">
      <c r="A230" s="28"/>
      <c r="B230" s="176"/>
      <c r="C230" s="236" t="s">
        <v>462</v>
      </c>
      <c r="D230" s="236" t="s">
        <v>152</v>
      </c>
      <c r="E230" s="237" t="s">
        <v>463</v>
      </c>
      <c r="F230" s="238" t="s">
        <v>464</v>
      </c>
      <c r="G230" s="239" t="s">
        <v>465</v>
      </c>
      <c r="H230" s="240">
        <v>36</v>
      </c>
      <c r="I230" s="165"/>
      <c r="J230" s="241">
        <f>ROUND(I230*H230,0)</f>
        <v>0</v>
      </c>
      <c r="K230" s="238" t="s">
        <v>156</v>
      </c>
      <c r="L230" s="29"/>
      <c r="M230" s="111" t="s">
        <v>1</v>
      </c>
      <c r="N230" s="112" t="s">
        <v>40</v>
      </c>
      <c r="O230" s="113">
        <v>0.15</v>
      </c>
      <c r="P230" s="113">
        <f>O230*H230</f>
        <v>5.3999999999999995</v>
      </c>
      <c r="Q230" s="113">
        <v>2.0029790000000001E-4</v>
      </c>
      <c r="R230" s="113">
        <f>Q230*H230</f>
        <v>7.2107244000000001E-3</v>
      </c>
      <c r="S230" s="113">
        <v>0</v>
      </c>
      <c r="T230" s="114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15" t="s">
        <v>157</v>
      </c>
      <c r="AT230" s="115" t="s">
        <v>152</v>
      </c>
      <c r="AU230" s="115" t="s">
        <v>84</v>
      </c>
      <c r="AY230" s="17" t="s">
        <v>150</v>
      </c>
      <c r="BE230" s="116">
        <f>IF(N230="základní",J230,0)</f>
        <v>0</v>
      </c>
      <c r="BF230" s="116">
        <f>IF(N230="snížená",J230,0)</f>
        <v>0</v>
      </c>
      <c r="BG230" s="116">
        <f>IF(N230="zákl. přenesená",J230,0)</f>
        <v>0</v>
      </c>
      <c r="BH230" s="116">
        <f>IF(N230="sníž. přenesená",J230,0)</f>
        <v>0</v>
      </c>
      <c r="BI230" s="116">
        <f>IF(N230="nulová",J230,0)</f>
        <v>0</v>
      </c>
      <c r="BJ230" s="17" t="s">
        <v>8</v>
      </c>
      <c r="BK230" s="116">
        <f>ROUND(I230*H230,0)</f>
        <v>0</v>
      </c>
      <c r="BL230" s="17" t="s">
        <v>157</v>
      </c>
      <c r="BM230" s="115" t="s">
        <v>466</v>
      </c>
    </row>
    <row r="231" spans="1:65" s="13" customFormat="1">
      <c r="B231" s="242"/>
      <c r="C231" s="243"/>
      <c r="D231" s="244" t="s">
        <v>159</v>
      </c>
      <c r="E231" s="245" t="s">
        <v>1</v>
      </c>
      <c r="F231" s="246" t="s">
        <v>467</v>
      </c>
      <c r="G231" s="243"/>
      <c r="H231" s="247">
        <v>36</v>
      </c>
      <c r="I231" s="243"/>
      <c r="J231" s="243"/>
      <c r="K231" s="243"/>
      <c r="L231" s="117"/>
      <c r="M231" s="119"/>
      <c r="N231" s="120"/>
      <c r="O231" s="120"/>
      <c r="P231" s="120"/>
      <c r="Q231" s="120"/>
      <c r="R231" s="120"/>
      <c r="S231" s="120"/>
      <c r="T231" s="121"/>
      <c r="AT231" s="118" t="s">
        <v>159</v>
      </c>
      <c r="AU231" s="118" t="s">
        <v>84</v>
      </c>
      <c r="AV231" s="13" t="s">
        <v>84</v>
      </c>
      <c r="AW231" s="13" t="s">
        <v>31</v>
      </c>
      <c r="AX231" s="13" t="s">
        <v>8</v>
      </c>
      <c r="AY231" s="118" t="s">
        <v>150</v>
      </c>
    </row>
    <row r="232" spans="1:65" s="12" customFormat="1" ht="22.9" customHeight="1">
      <c r="B232" s="229"/>
      <c r="C232" s="230"/>
      <c r="D232" s="231" t="s">
        <v>74</v>
      </c>
      <c r="E232" s="234" t="s">
        <v>239</v>
      </c>
      <c r="F232" s="234" t="s">
        <v>240</v>
      </c>
      <c r="G232" s="230"/>
      <c r="H232" s="230"/>
      <c r="I232" s="230"/>
      <c r="J232" s="235">
        <f>BK232</f>
        <v>0</v>
      </c>
      <c r="K232" s="230"/>
      <c r="L232" s="103"/>
      <c r="M232" s="105"/>
      <c r="N232" s="106"/>
      <c r="O232" s="106"/>
      <c r="P232" s="107">
        <f>P233</f>
        <v>220.54612500000002</v>
      </c>
      <c r="Q232" s="106"/>
      <c r="R232" s="107">
        <f>R233</f>
        <v>0</v>
      </c>
      <c r="S232" s="106"/>
      <c r="T232" s="108">
        <f>T233</f>
        <v>0</v>
      </c>
      <c r="AR232" s="104" t="s">
        <v>8</v>
      </c>
      <c r="AT232" s="109" t="s">
        <v>74</v>
      </c>
      <c r="AU232" s="109" t="s">
        <v>8</v>
      </c>
      <c r="AY232" s="104" t="s">
        <v>150</v>
      </c>
      <c r="BK232" s="110">
        <f>BK233</f>
        <v>0</v>
      </c>
    </row>
    <row r="233" spans="1:65" s="2" customFormat="1" ht="33" customHeight="1">
      <c r="A233" s="28"/>
      <c r="B233" s="176"/>
      <c r="C233" s="236" t="s">
        <v>468</v>
      </c>
      <c r="D233" s="236" t="s">
        <v>152</v>
      </c>
      <c r="E233" s="237" t="s">
        <v>299</v>
      </c>
      <c r="F233" s="238" t="s">
        <v>300</v>
      </c>
      <c r="G233" s="239" t="s">
        <v>192</v>
      </c>
      <c r="H233" s="240">
        <v>340.875</v>
      </c>
      <c r="I233" s="165"/>
      <c r="J233" s="241">
        <f>ROUND(I233*H233,0)</f>
        <v>0</v>
      </c>
      <c r="K233" s="238" t="s">
        <v>156</v>
      </c>
      <c r="L233" s="29"/>
      <c r="M233" s="111" t="s">
        <v>1</v>
      </c>
      <c r="N233" s="112" t="s">
        <v>40</v>
      </c>
      <c r="O233" s="113">
        <v>0.64700000000000002</v>
      </c>
      <c r="P233" s="113">
        <f>O233*H233</f>
        <v>220.54612500000002</v>
      </c>
      <c r="Q233" s="113">
        <v>0</v>
      </c>
      <c r="R233" s="113">
        <f>Q233*H233</f>
        <v>0</v>
      </c>
      <c r="S233" s="113">
        <v>0</v>
      </c>
      <c r="T233" s="114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15" t="s">
        <v>157</v>
      </c>
      <c r="AT233" s="115" t="s">
        <v>152</v>
      </c>
      <c r="AU233" s="115" t="s">
        <v>84</v>
      </c>
      <c r="AY233" s="17" t="s">
        <v>150</v>
      </c>
      <c r="BE233" s="116">
        <f>IF(N233="základní",J233,0)</f>
        <v>0</v>
      </c>
      <c r="BF233" s="116">
        <f>IF(N233="snížená",J233,0)</f>
        <v>0</v>
      </c>
      <c r="BG233" s="116">
        <f>IF(N233="zákl. přenesená",J233,0)</f>
        <v>0</v>
      </c>
      <c r="BH233" s="116">
        <f>IF(N233="sníž. přenesená",J233,0)</f>
        <v>0</v>
      </c>
      <c r="BI233" s="116">
        <f>IF(N233="nulová",J233,0)</f>
        <v>0</v>
      </c>
      <c r="BJ233" s="17" t="s">
        <v>8</v>
      </c>
      <c r="BK233" s="116">
        <f>ROUND(I233*H233,0)</f>
        <v>0</v>
      </c>
      <c r="BL233" s="17" t="s">
        <v>157</v>
      </c>
      <c r="BM233" s="115" t="s">
        <v>469</v>
      </c>
    </row>
    <row r="234" spans="1:65" s="12" customFormat="1" ht="25.9" customHeight="1">
      <c r="B234" s="229"/>
      <c r="C234" s="230"/>
      <c r="D234" s="231" t="s">
        <v>74</v>
      </c>
      <c r="E234" s="232" t="s">
        <v>470</v>
      </c>
      <c r="F234" s="232" t="s">
        <v>471</v>
      </c>
      <c r="G234" s="230"/>
      <c r="H234" s="230"/>
      <c r="I234" s="230"/>
      <c r="J234" s="233">
        <f>BK234</f>
        <v>0</v>
      </c>
      <c r="K234" s="230"/>
      <c r="L234" s="103"/>
      <c r="M234" s="105"/>
      <c r="N234" s="106"/>
      <c r="O234" s="106"/>
      <c r="P234" s="107">
        <f>P235+P262+P267+P270+P286</f>
        <v>169.28065799999999</v>
      </c>
      <c r="Q234" s="106"/>
      <c r="R234" s="107">
        <f>R235+R262+R267+R270+R286</f>
        <v>1.9606609986080001</v>
      </c>
      <c r="S234" s="106"/>
      <c r="T234" s="108">
        <f>T235+T262+T267+T270+T286</f>
        <v>0</v>
      </c>
      <c r="AR234" s="104" t="s">
        <v>84</v>
      </c>
      <c r="AT234" s="109" t="s">
        <v>74</v>
      </c>
      <c r="AU234" s="109" t="s">
        <v>75</v>
      </c>
      <c r="AY234" s="104" t="s">
        <v>150</v>
      </c>
      <c r="BK234" s="110">
        <f>BK235+BK262+BK267+BK270+BK286</f>
        <v>0</v>
      </c>
    </row>
    <row r="235" spans="1:65" s="12" customFormat="1" ht="22.9" customHeight="1">
      <c r="B235" s="229"/>
      <c r="C235" s="230"/>
      <c r="D235" s="231" t="s">
        <v>74</v>
      </c>
      <c r="E235" s="234" t="s">
        <v>472</v>
      </c>
      <c r="F235" s="234" t="s">
        <v>473</v>
      </c>
      <c r="G235" s="230"/>
      <c r="H235" s="230"/>
      <c r="I235" s="230"/>
      <c r="J235" s="235">
        <f>BK235</f>
        <v>0</v>
      </c>
      <c r="K235" s="230"/>
      <c r="L235" s="103"/>
      <c r="M235" s="105"/>
      <c r="N235" s="106"/>
      <c r="O235" s="106"/>
      <c r="P235" s="107">
        <f>SUM(P236:P261)</f>
        <v>97.823582999999985</v>
      </c>
      <c r="Q235" s="106"/>
      <c r="R235" s="107">
        <f>SUM(R236:R261)</f>
        <v>0.58906036860800004</v>
      </c>
      <c r="S235" s="106"/>
      <c r="T235" s="108">
        <f>SUM(T236:T261)</f>
        <v>0</v>
      </c>
      <c r="AR235" s="104" t="s">
        <v>84</v>
      </c>
      <c r="AT235" s="109" t="s">
        <v>74</v>
      </c>
      <c r="AU235" s="109" t="s">
        <v>8</v>
      </c>
      <c r="AY235" s="104" t="s">
        <v>150</v>
      </c>
      <c r="BK235" s="110">
        <f>SUM(BK236:BK261)</f>
        <v>0</v>
      </c>
    </row>
    <row r="236" spans="1:65" s="2" customFormat="1" ht="24.2" customHeight="1">
      <c r="A236" s="28"/>
      <c r="B236" s="176"/>
      <c r="C236" s="236" t="s">
        <v>474</v>
      </c>
      <c r="D236" s="236" t="s">
        <v>152</v>
      </c>
      <c r="E236" s="237" t="s">
        <v>475</v>
      </c>
      <c r="F236" s="238" t="s">
        <v>476</v>
      </c>
      <c r="G236" s="239" t="s">
        <v>155</v>
      </c>
      <c r="H236" s="240">
        <v>109.788</v>
      </c>
      <c r="I236" s="165"/>
      <c r="J236" s="241">
        <f>ROUND(I236*H236,0)</f>
        <v>0</v>
      </c>
      <c r="K236" s="238" t="s">
        <v>156</v>
      </c>
      <c r="L236" s="29"/>
      <c r="M236" s="111" t="s">
        <v>1</v>
      </c>
      <c r="N236" s="112" t="s">
        <v>40</v>
      </c>
      <c r="O236" s="113">
        <v>0.28999999999999998</v>
      </c>
      <c r="P236" s="113">
        <f>O236*H236</f>
        <v>31.838519999999995</v>
      </c>
      <c r="Q236" s="113">
        <v>3.3087999999999999E-5</v>
      </c>
      <c r="R236" s="113">
        <f>Q236*H236</f>
        <v>3.6326653439999997E-3</v>
      </c>
      <c r="S236" s="113">
        <v>0</v>
      </c>
      <c r="T236" s="114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15" t="s">
        <v>230</v>
      </c>
      <c r="AT236" s="115" t="s">
        <v>152</v>
      </c>
      <c r="AU236" s="115" t="s">
        <v>84</v>
      </c>
      <c r="AY236" s="17" t="s">
        <v>150</v>
      </c>
      <c r="BE236" s="116">
        <f>IF(N236="základní",J236,0)</f>
        <v>0</v>
      </c>
      <c r="BF236" s="116">
        <f>IF(N236="snížená",J236,0)</f>
        <v>0</v>
      </c>
      <c r="BG236" s="116">
        <f>IF(N236="zákl. přenesená",J236,0)</f>
        <v>0</v>
      </c>
      <c r="BH236" s="116">
        <f>IF(N236="sníž. přenesená",J236,0)</f>
        <v>0</v>
      </c>
      <c r="BI236" s="116">
        <f>IF(N236="nulová",J236,0)</f>
        <v>0</v>
      </c>
      <c r="BJ236" s="17" t="s">
        <v>8</v>
      </c>
      <c r="BK236" s="116">
        <f>ROUND(I236*H236,0)</f>
        <v>0</v>
      </c>
      <c r="BL236" s="17" t="s">
        <v>230</v>
      </c>
      <c r="BM236" s="115" t="s">
        <v>477</v>
      </c>
    </row>
    <row r="237" spans="1:65" s="13" customFormat="1">
      <c r="B237" s="242"/>
      <c r="C237" s="243"/>
      <c r="D237" s="244" t="s">
        <v>159</v>
      </c>
      <c r="E237" s="245" t="s">
        <v>1</v>
      </c>
      <c r="F237" s="246" t="s">
        <v>478</v>
      </c>
      <c r="G237" s="243"/>
      <c r="H237" s="247">
        <v>55.66</v>
      </c>
      <c r="I237" s="243"/>
      <c r="J237" s="243"/>
      <c r="K237" s="243"/>
      <c r="L237" s="117"/>
      <c r="M237" s="119"/>
      <c r="N237" s="120"/>
      <c r="O237" s="120"/>
      <c r="P237" s="120"/>
      <c r="Q237" s="120"/>
      <c r="R237" s="120"/>
      <c r="S237" s="120"/>
      <c r="T237" s="121"/>
      <c r="AT237" s="118" t="s">
        <v>159</v>
      </c>
      <c r="AU237" s="118" t="s">
        <v>84</v>
      </c>
      <c r="AV237" s="13" t="s">
        <v>84</v>
      </c>
      <c r="AW237" s="13" t="s">
        <v>31</v>
      </c>
      <c r="AX237" s="13" t="s">
        <v>75</v>
      </c>
      <c r="AY237" s="118" t="s">
        <v>150</v>
      </c>
    </row>
    <row r="238" spans="1:65" s="13" customFormat="1">
      <c r="B238" s="242"/>
      <c r="C238" s="243"/>
      <c r="D238" s="244" t="s">
        <v>159</v>
      </c>
      <c r="E238" s="245" t="s">
        <v>1</v>
      </c>
      <c r="F238" s="246" t="s">
        <v>479</v>
      </c>
      <c r="G238" s="243"/>
      <c r="H238" s="247">
        <v>6.0659999999999998</v>
      </c>
      <c r="I238" s="243"/>
      <c r="J238" s="243"/>
      <c r="K238" s="243"/>
      <c r="L238" s="117"/>
      <c r="M238" s="119"/>
      <c r="N238" s="120"/>
      <c r="O238" s="120"/>
      <c r="P238" s="120"/>
      <c r="Q238" s="120"/>
      <c r="R238" s="120"/>
      <c r="S238" s="120"/>
      <c r="T238" s="121"/>
      <c r="AT238" s="118" t="s">
        <v>159</v>
      </c>
      <c r="AU238" s="118" t="s">
        <v>84</v>
      </c>
      <c r="AV238" s="13" t="s">
        <v>84</v>
      </c>
      <c r="AW238" s="13" t="s">
        <v>31</v>
      </c>
      <c r="AX238" s="13" t="s">
        <v>75</v>
      </c>
      <c r="AY238" s="118" t="s">
        <v>150</v>
      </c>
    </row>
    <row r="239" spans="1:65" s="13" customFormat="1">
      <c r="B239" s="242"/>
      <c r="C239" s="243"/>
      <c r="D239" s="244" t="s">
        <v>159</v>
      </c>
      <c r="E239" s="245" t="s">
        <v>1</v>
      </c>
      <c r="F239" s="246" t="s">
        <v>480</v>
      </c>
      <c r="G239" s="243"/>
      <c r="H239" s="247">
        <v>48.061999999999998</v>
      </c>
      <c r="I239" s="243"/>
      <c r="J239" s="243"/>
      <c r="K239" s="243"/>
      <c r="L239" s="117"/>
      <c r="M239" s="119"/>
      <c r="N239" s="120"/>
      <c r="O239" s="120"/>
      <c r="P239" s="120"/>
      <c r="Q239" s="120"/>
      <c r="R239" s="120"/>
      <c r="S239" s="120"/>
      <c r="T239" s="121"/>
      <c r="AT239" s="118" t="s">
        <v>159</v>
      </c>
      <c r="AU239" s="118" t="s">
        <v>84</v>
      </c>
      <c r="AV239" s="13" t="s">
        <v>84</v>
      </c>
      <c r="AW239" s="13" t="s">
        <v>31</v>
      </c>
      <c r="AX239" s="13" t="s">
        <v>75</v>
      </c>
      <c r="AY239" s="118" t="s">
        <v>150</v>
      </c>
    </row>
    <row r="240" spans="1:65" s="14" customFormat="1">
      <c r="B240" s="248"/>
      <c r="C240" s="249"/>
      <c r="D240" s="244" t="s">
        <v>159</v>
      </c>
      <c r="E240" s="250" t="s">
        <v>308</v>
      </c>
      <c r="F240" s="251" t="s">
        <v>169</v>
      </c>
      <c r="G240" s="249"/>
      <c r="H240" s="252">
        <v>109.788</v>
      </c>
      <c r="I240" s="249"/>
      <c r="J240" s="249"/>
      <c r="K240" s="249"/>
      <c r="L240" s="122"/>
      <c r="M240" s="124"/>
      <c r="N240" s="125"/>
      <c r="O240" s="125"/>
      <c r="P240" s="125"/>
      <c r="Q240" s="125"/>
      <c r="R240" s="125"/>
      <c r="S240" s="125"/>
      <c r="T240" s="126"/>
      <c r="AT240" s="123" t="s">
        <v>159</v>
      </c>
      <c r="AU240" s="123" t="s">
        <v>84</v>
      </c>
      <c r="AV240" s="14" t="s">
        <v>167</v>
      </c>
      <c r="AW240" s="14" t="s">
        <v>31</v>
      </c>
      <c r="AX240" s="14" t="s">
        <v>8</v>
      </c>
      <c r="AY240" s="123" t="s">
        <v>150</v>
      </c>
    </row>
    <row r="241" spans="1:65" s="2" customFormat="1" ht="24.2" customHeight="1">
      <c r="A241" s="28"/>
      <c r="B241" s="176"/>
      <c r="C241" s="236" t="s">
        <v>481</v>
      </c>
      <c r="D241" s="236" t="s">
        <v>152</v>
      </c>
      <c r="E241" s="237" t="s">
        <v>482</v>
      </c>
      <c r="F241" s="238" t="s">
        <v>483</v>
      </c>
      <c r="G241" s="239" t="s">
        <v>155</v>
      </c>
      <c r="H241" s="240">
        <v>101.19</v>
      </c>
      <c r="I241" s="165"/>
      <c r="J241" s="241">
        <f>ROUND(I241*H241,0)</f>
        <v>0</v>
      </c>
      <c r="K241" s="238" t="s">
        <v>156</v>
      </c>
      <c r="L241" s="29"/>
      <c r="M241" s="111" t="s">
        <v>1</v>
      </c>
      <c r="N241" s="112" t="s">
        <v>40</v>
      </c>
      <c r="O241" s="113">
        <v>0.35599999999999998</v>
      </c>
      <c r="P241" s="113">
        <f>O241*H241</f>
        <v>36.02364</v>
      </c>
      <c r="Q241" s="113">
        <v>5.3145600000000002E-5</v>
      </c>
      <c r="R241" s="113">
        <f>Q241*H241</f>
        <v>5.3778032640000003E-3</v>
      </c>
      <c r="S241" s="113">
        <v>0</v>
      </c>
      <c r="T241" s="114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15" t="s">
        <v>230</v>
      </c>
      <c r="AT241" s="115" t="s">
        <v>152</v>
      </c>
      <c r="AU241" s="115" t="s">
        <v>84</v>
      </c>
      <c r="AY241" s="17" t="s">
        <v>150</v>
      </c>
      <c r="BE241" s="116">
        <f>IF(N241="základní",J241,0)</f>
        <v>0</v>
      </c>
      <c r="BF241" s="116">
        <f>IF(N241="snížená",J241,0)</f>
        <v>0</v>
      </c>
      <c r="BG241" s="116">
        <f>IF(N241="zákl. přenesená",J241,0)</f>
        <v>0</v>
      </c>
      <c r="BH241" s="116">
        <f>IF(N241="sníž. přenesená",J241,0)</f>
        <v>0</v>
      </c>
      <c r="BI241" s="116">
        <f>IF(N241="nulová",J241,0)</f>
        <v>0</v>
      </c>
      <c r="BJ241" s="17" t="s">
        <v>8</v>
      </c>
      <c r="BK241" s="116">
        <f>ROUND(I241*H241,0)</f>
        <v>0</v>
      </c>
      <c r="BL241" s="17" t="s">
        <v>230</v>
      </c>
      <c r="BM241" s="115" t="s">
        <v>484</v>
      </c>
    </row>
    <row r="242" spans="1:65" s="13" customFormat="1">
      <c r="B242" s="242"/>
      <c r="C242" s="243"/>
      <c r="D242" s="244" t="s">
        <v>159</v>
      </c>
      <c r="E242" s="245" t="s">
        <v>1</v>
      </c>
      <c r="F242" s="246" t="s">
        <v>485</v>
      </c>
      <c r="G242" s="243"/>
      <c r="H242" s="247">
        <v>101.19</v>
      </c>
      <c r="I242" s="243"/>
      <c r="J242" s="243"/>
      <c r="K242" s="243"/>
      <c r="L242" s="117"/>
      <c r="M242" s="119"/>
      <c r="N242" s="120"/>
      <c r="O242" s="120"/>
      <c r="P242" s="120"/>
      <c r="Q242" s="120"/>
      <c r="R242" s="120"/>
      <c r="S242" s="120"/>
      <c r="T242" s="121"/>
      <c r="AT242" s="118" t="s">
        <v>159</v>
      </c>
      <c r="AU242" s="118" t="s">
        <v>84</v>
      </c>
      <c r="AV242" s="13" t="s">
        <v>84</v>
      </c>
      <c r="AW242" s="13" t="s">
        <v>31</v>
      </c>
      <c r="AX242" s="13" t="s">
        <v>75</v>
      </c>
      <c r="AY242" s="118" t="s">
        <v>150</v>
      </c>
    </row>
    <row r="243" spans="1:65" s="14" customFormat="1">
      <c r="B243" s="248"/>
      <c r="C243" s="249"/>
      <c r="D243" s="244" t="s">
        <v>159</v>
      </c>
      <c r="E243" s="250" t="s">
        <v>311</v>
      </c>
      <c r="F243" s="251" t="s">
        <v>169</v>
      </c>
      <c r="G243" s="249"/>
      <c r="H243" s="252">
        <v>101.19</v>
      </c>
      <c r="I243" s="249"/>
      <c r="J243" s="249"/>
      <c r="K243" s="249"/>
      <c r="L243" s="122"/>
      <c r="M243" s="124"/>
      <c r="N243" s="125"/>
      <c r="O243" s="125"/>
      <c r="P243" s="125"/>
      <c r="Q243" s="125"/>
      <c r="R243" s="125"/>
      <c r="S243" s="125"/>
      <c r="T243" s="126"/>
      <c r="AT243" s="123" t="s">
        <v>159</v>
      </c>
      <c r="AU243" s="123" t="s">
        <v>84</v>
      </c>
      <c r="AV243" s="14" t="s">
        <v>167</v>
      </c>
      <c r="AW243" s="14" t="s">
        <v>31</v>
      </c>
      <c r="AX243" s="14" t="s">
        <v>8</v>
      </c>
      <c r="AY243" s="123" t="s">
        <v>150</v>
      </c>
    </row>
    <row r="244" spans="1:65" s="2" customFormat="1" ht="24.2" customHeight="1">
      <c r="A244" s="28"/>
      <c r="B244" s="176"/>
      <c r="C244" s="253" t="s">
        <v>486</v>
      </c>
      <c r="D244" s="253" t="s">
        <v>291</v>
      </c>
      <c r="E244" s="254" t="s">
        <v>487</v>
      </c>
      <c r="F244" s="255" t="s">
        <v>488</v>
      </c>
      <c r="G244" s="256" t="s">
        <v>155</v>
      </c>
      <c r="H244" s="257">
        <v>263.29300000000001</v>
      </c>
      <c r="I244" s="166"/>
      <c r="J244" s="258">
        <f>ROUND(I244*H244,0)</f>
        <v>0</v>
      </c>
      <c r="K244" s="255" t="s">
        <v>156</v>
      </c>
      <c r="L244" s="131"/>
      <c r="M244" s="132" t="s">
        <v>1</v>
      </c>
      <c r="N244" s="133" t="s">
        <v>40</v>
      </c>
      <c r="O244" s="113">
        <v>0</v>
      </c>
      <c r="P244" s="113">
        <f>O244*H244</f>
        <v>0</v>
      </c>
      <c r="Q244" s="113">
        <v>1.9E-3</v>
      </c>
      <c r="R244" s="113">
        <f>Q244*H244</f>
        <v>0.5002567</v>
      </c>
      <c r="S244" s="113">
        <v>0</v>
      </c>
      <c r="T244" s="114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15" t="s">
        <v>440</v>
      </c>
      <c r="AT244" s="115" t="s">
        <v>291</v>
      </c>
      <c r="AU244" s="115" t="s">
        <v>84</v>
      </c>
      <c r="AY244" s="17" t="s">
        <v>150</v>
      </c>
      <c r="BE244" s="116">
        <f>IF(N244="základní",J244,0)</f>
        <v>0</v>
      </c>
      <c r="BF244" s="116">
        <f>IF(N244="snížená",J244,0)</f>
        <v>0</v>
      </c>
      <c r="BG244" s="116">
        <f>IF(N244="zákl. přenesená",J244,0)</f>
        <v>0</v>
      </c>
      <c r="BH244" s="116">
        <f>IF(N244="sníž. přenesená",J244,0)</f>
        <v>0</v>
      </c>
      <c r="BI244" s="116">
        <f>IF(N244="nulová",J244,0)</f>
        <v>0</v>
      </c>
      <c r="BJ244" s="17" t="s">
        <v>8</v>
      </c>
      <c r="BK244" s="116">
        <f>ROUND(I244*H244,0)</f>
        <v>0</v>
      </c>
      <c r="BL244" s="17" t="s">
        <v>230</v>
      </c>
      <c r="BM244" s="115" t="s">
        <v>489</v>
      </c>
    </row>
    <row r="245" spans="1:65" s="13" customFormat="1">
      <c r="B245" s="242"/>
      <c r="C245" s="243"/>
      <c r="D245" s="244" t="s">
        <v>159</v>
      </c>
      <c r="E245" s="245" t="s">
        <v>1</v>
      </c>
      <c r="F245" s="246" t="s">
        <v>490</v>
      </c>
      <c r="G245" s="243"/>
      <c r="H245" s="247">
        <v>131.74600000000001</v>
      </c>
      <c r="I245" s="243"/>
      <c r="J245" s="243"/>
      <c r="K245" s="243"/>
      <c r="L245" s="117"/>
      <c r="M245" s="119"/>
      <c r="N245" s="120"/>
      <c r="O245" s="120"/>
      <c r="P245" s="120"/>
      <c r="Q245" s="120"/>
      <c r="R245" s="120"/>
      <c r="S245" s="120"/>
      <c r="T245" s="121"/>
      <c r="AT245" s="118" t="s">
        <v>159</v>
      </c>
      <c r="AU245" s="118" t="s">
        <v>84</v>
      </c>
      <c r="AV245" s="13" t="s">
        <v>84</v>
      </c>
      <c r="AW245" s="13" t="s">
        <v>31</v>
      </c>
      <c r="AX245" s="13" t="s">
        <v>75</v>
      </c>
      <c r="AY245" s="118" t="s">
        <v>150</v>
      </c>
    </row>
    <row r="246" spans="1:65" s="13" customFormat="1">
      <c r="B246" s="242"/>
      <c r="C246" s="243"/>
      <c r="D246" s="244" t="s">
        <v>159</v>
      </c>
      <c r="E246" s="245" t="s">
        <v>1</v>
      </c>
      <c r="F246" s="246" t="s">
        <v>491</v>
      </c>
      <c r="G246" s="243"/>
      <c r="H246" s="247">
        <v>131.547</v>
      </c>
      <c r="I246" s="243"/>
      <c r="J246" s="243"/>
      <c r="K246" s="243"/>
      <c r="L246" s="117"/>
      <c r="M246" s="119"/>
      <c r="N246" s="120"/>
      <c r="O246" s="120"/>
      <c r="P246" s="120"/>
      <c r="Q246" s="120"/>
      <c r="R246" s="120"/>
      <c r="S246" s="120"/>
      <c r="T246" s="121"/>
      <c r="AT246" s="118" t="s">
        <v>159</v>
      </c>
      <c r="AU246" s="118" t="s">
        <v>84</v>
      </c>
      <c r="AV246" s="13" t="s">
        <v>84</v>
      </c>
      <c r="AW246" s="13" t="s">
        <v>31</v>
      </c>
      <c r="AX246" s="13" t="s">
        <v>75</v>
      </c>
      <c r="AY246" s="118" t="s">
        <v>150</v>
      </c>
    </row>
    <row r="247" spans="1:65" s="14" customFormat="1">
      <c r="B247" s="248"/>
      <c r="C247" s="249"/>
      <c r="D247" s="244" t="s">
        <v>159</v>
      </c>
      <c r="E247" s="250" t="s">
        <v>1</v>
      </c>
      <c r="F247" s="251" t="s">
        <v>169</v>
      </c>
      <c r="G247" s="249"/>
      <c r="H247" s="252">
        <v>263.29300000000001</v>
      </c>
      <c r="I247" s="249"/>
      <c r="J247" s="249"/>
      <c r="K247" s="249"/>
      <c r="L247" s="122"/>
      <c r="M247" s="124"/>
      <c r="N247" s="125"/>
      <c r="O247" s="125"/>
      <c r="P247" s="125"/>
      <c r="Q247" s="125"/>
      <c r="R247" s="125"/>
      <c r="S247" s="125"/>
      <c r="T247" s="126"/>
      <c r="AT247" s="123" t="s">
        <v>159</v>
      </c>
      <c r="AU247" s="123" t="s">
        <v>84</v>
      </c>
      <c r="AV247" s="14" t="s">
        <v>167</v>
      </c>
      <c r="AW247" s="14" t="s">
        <v>31</v>
      </c>
      <c r="AX247" s="14" t="s">
        <v>8</v>
      </c>
      <c r="AY247" s="123" t="s">
        <v>150</v>
      </c>
    </row>
    <row r="248" spans="1:65" s="2" customFormat="1" ht="24.2" customHeight="1">
      <c r="A248" s="28"/>
      <c r="B248" s="176"/>
      <c r="C248" s="236" t="s">
        <v>492</v>
      </c>
      <c r="D248" s="236" t="s">
        <v>152</v>
      </c>
      <c r="E248" s="237" t="s">
        <v>493</v>
      </c>
      <c r="F248" s="238" t="s">
        <v>494</v>
      </c>
      <c r="G248" s="239" t="s">
        <v>155</v>
      </c>
      <c r="H248" s="240">
        <v>109.788</v>
      </c>
      <c r="I248" s="165"/>
      <c r="J248" s="241">
        <f>ROUND(I248*H248,0)</f>
        <v>0</v>
      </c>
      <c r="K248" s="238" t="s">
        <v>156</v>
      </c>
      <c r="L248" s="29"/>
      <c r="M248" s="111" t="s">
        <v>1</v>
      </c>
      <c r="N248" s="112" t="s">
        <v>40</v>
      </c>
      <c r="O248" s="113">
        <v>0.09</v>
      </c>
      <c r="P248" s="113">
        <f>O248*H248</f>
        <v>9.8809199999999997</v>
      </c>
      <c r="Q248" s="113">
        <v>0</v>
      </c>
      <c r="R248" s="113">
        <f>Q248*H248</f>
        <v>0</v>
      </c>
      <c r="S248" s="113">
        <v>0</v>
      </c>
      <c r="T248" s="114">
        <f>S248*H248</f>
        <v>0</v>
      </c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R248" s="115" t="s">
        <v>230</v>
      </c>
      <c r="AT248" s="115" t="s">
        <v>152</v>
      </c>
      <c r="AU248" s="115" t="s">
        <v>84</v>
      </c>
      <c r="AY248" s="17" t="s">
        <v>150</v>
      </c>
      <c r="BE248" s="116">
        <f>IF(N248="základní",J248,0)</f>
        <v>0</v>
      </c>
      <c r="BF248" s="116">
        <f>IF(N248="snížená",J248,0)</f>
        <v>0</v>
      </c>
      <c r="BG248" s="116">
        <f>IF(N248="zákl. přenesená",J248,0)</f>
        <v>0</v>
      </c>
      <c r="BH248" s="116">
        <f>IF(N248="sníž. přenesená",J248,0)</f>
        <v>0</v>
      </c>
      <c r="BI248" s="116">
        <f>IF(N248="nulová",J248,0)</f>
        <v>0</v>
      </c>
      <c r="BJ248" s="17" t="s">
        <v>8</v>
      </c>
      <c r="BK248" s="116">
        <f>ROUND(I248*H248,0)</f>
        <v>0</v>
      </c>
      <c r="BL248" s="17" t="s">
        <v>230</v>
      </c>
      <c r="BM248" s="115" t="s">
        <v>495</v>
      </c>
    </row>
    <row r="249" spans="1:65" s="13" customFormat="1">
      <c r="B249" s="242"/>
      <c r="C249" s="243"/>
      <c r="D249" s="244" t="s">
        <v>159</v>
      </c>
      <c r="E249" s="245" t="s">
        <v>1</v>
      </c>
      <c r="F249" s="246" t="s">
        <v>308</v>
      </c>
      <c r="G249" s="243"/>
      <c r="H249" s="247">
        <v>109.788</v>
      </c>
      <c r="I249" s="243"/>
      <c r="J249" s="243"/>
      <c r="K249" s="243"/>
      <c r="L249" s="117"/>
      <c r="M249" s="119"/>
      <c r="N249" s="120"/>
      <c r="O249" s="120"/>
      <c r="P249" s="120"/>
      <c r="Q249" s="120"/>
      <c r="R249" s="120"/>
      <c r="S249" s="120"/>
      <c r="T249" s="121"/>
      <c r="AT249" s="118" t="s">
        <v>159</v>
      </c>
      <c r="AU249" s="118" t="s">
        <v>84</v>
      </c>
      <c r="AV249" s="13" t="s">
        <v>84</v>
      </c>
      <c r="AW249" s="13" t="s">
        <v>31</v>
      </c>
      <c r="AX249" s="13" t="s">
        <v>8</v>
      </c>
      <c r="AY249" s="118" t="s">
        <v>150</v>
      </c>
    </row>
    <row r="250" spans="1:65" s="2" customFormat="1" ht="24.2" customHeight="1">
      <c r="A250" s="28"/>
      <c r="B250" s="176"/>
      <c r="C250" s="236" t="s">
        <v>496</v>
      </c>
      <c r="D250" s="236" t="s">
        <v>152</v>
      </c>
      <c r="E250" s="237" t="s">
        <v>497</v>
      </c>
      <c r="F250" s="238" t="s">
        <v>498</v>
      </c>
      <c r="G250" s="239" t="s">
        <v>155</v>
      </c>
      <c r="H250" s="240">
        <v>101.19</v>
      </c>
      <c r="I250" s="165"/>
      <c r="J250" s="241">
        <f>ROUND(I250*H250,0)</f>
        <v>0</v>
      </c>
      <c r="K250" s="238" t="s">
        <v>156</v>
      </c>
      <c r="L250" s="29"/>
      <c r="M250" s="111" t="s">
        <v>1</v>
      </c>
      <c r="N250" s="112" t="s">
        <v>40</v>
      </c>
      <c r="O250" s="113">
        <v>0.16600000000000001</v>
      </c>
      <c r="P250" s="113">
        <f>O250*H250</f>
        <v>16.797540000000001</v>
      </c>
      <c r="Q250" s="113">
        <v>0</v>
      </c>
      <c r="R250" s="113">
        <f>Q250*H250</f>
        <v>0</v>
      </c>
      <c r="S250" s="113">
        <v>0</v>
      </c>
      <c r="T250" s="114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15" t="s">
        <v>230</v>
      </c>
      <c r="AT250" s="115" t="s">
        <v>152</v>
      </c>
      <c r="AU250" s="115" t="s">
        <v>84</v>
      </c>
      <c r="AY250" s="17" t="s">
        <v>150</v>
      </c>
      <c r="BE250" s="116">
        <f>IF(N250="základní",J250,0)</f>
        <v>0</v>
      </c>
      <c r="BF250" s="116">
        <f>IF(N250="snížená",J250,0)</f>
        <v>0</v>
      </c>
      <c r="BG250" s="116">
        <f>IF(N250="zákl. přenesená",J250,0)</f>
        <v>0</v>
      </c>
      <c r="BH250" s="116">
        <f>IF(N250="sníž. přenesená",J250,0)</f>
        <v>0</v>
      </c>
      <c r="BI250" s="116">
        <f>IF(N250="nulová",J250,0)</f>
        <v>0</v>
      </c>
      <c r="BJ250" s="17" t="s">
        <v>8</v>
      </c>
      <c r="BK250" s="116">
        <f>ROUND(I250*H250,0)</f>
        <v>0</v>
      </c>
      <c r="BL250" s="17" t="s">
        <v>230</v>
      </c>
      <c r="BM250" s="115" t="s">
        <v>499</v>
      </c>
    </row>
    <row r="251" spans="1:65" s="13" customFormat="1">
      <c r="B251" s="242"/>
      <c r="C251" s="243"/>
      <c r="D251" s="244" t="s">
        <v>159</v>
      </c>
      <c r="E251" s="245" t="s">
        <v>1</v>
      </c>
      <c r="F251" s="246" t="s">
        <v>311</v>
      </c>
      <c r="G251" s="243"/>
      <c r="H251" s="247">
        <v>101.19</v>
      </c>
      <c r="I251" s="243"/>
      <c r="J251" s="243"/>
      <c r="K251" s="243"/>
      <c r="L251" s="117"/>
      <c r="M251" s="119"/>
      <c r="N251" s="120"/>
      <c r="O251" s="120"/>
      <c r="P251" s="120"/>
      <c r="Q251" s="120"/>
      <c r="R251" s="120"/>
      <c r="S251" s="120"/>
      <c r="T251" s="121"/>
      <c r="AT251" s="118" t="s">
        <v>159</v>
      </c>
      <c r="AU251" s="118" t="s">
        <v>84</v>
      </c>
      <c r="AV251" s="13" t="s">
        <v>84</v>
      </c>
      <c r="AW251" s="13" t="s">
        <v>31</v>
      </c>
      <c r="AX251" s="13" t="s">
        <v>8</v>
      </c>
      <c r="AY251" s="118" t="s">
        <v>150</v>
      </c>
    </row>
    <row r="252" spans="1:65" s="2" customFormat="1" ht="24.2" customHeight="1">
      <c r="A252" s="28"/>
      <c r="B252" s="176"/>
      <c r="C252" s="253" t="s">
        <v>500</v>
      </c>
      <c r="D252" s="253" t="s">
        <v>291</v>
      </c>
      <c r="E252" s="254" t="s">
        <v>501</v>
      </c>
      <c r="F252" s="255" t="s">
        <v>502</v>
      </c>
      <c r="G252" s="256" t="s">
        <v>155</v>
      </c>
      <c r="H252" s="257">
        <v>252.744</v>
      </c>
      <c r="I252" s="166"/>
      <c r="J252" s="258">
        <f>ROUND(I252*H252,0)</f>
        <v>0</v>
      </c>
      <c r="K252" s="255" t="s">
        <v>156</v>
      </c>
      <c r="L252" s="131"/>
      <c r="M252" s="132" t="s">
        <v>1</v>
      </c>
      <c r="N252" s="133" t="s">
        <v>40</v>
      </c>
      <c r="O252" s="113">
        <v>0</v>
      </c>
      <c r="P252" s="113">
        <f>O252*H252</f>
        <v>0</v>
      </c>
      <c r="Q252" s="113">
        <v>2.9999999999999997E-4</v>
      </c>
      <c r="R252" s="113">
        <f>Q252*H252</f>
        <v>7.5823199999999993E-2</v>
      </c>
      <c r="S252" s="113">
        <v>0</v>
      </c>
      <c r="T252" s="114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15" t="s">
        <v>440</v>
      </c>
      <c r="AT252" s="115" t="s">
        <v>291</v>
      </c>
      <c r="AU252" s="115" t="s">
        <v>84</v>
      </c>
      <c r="AY252" s="17" t="s">
        <v>150</v>
      </c>
      <c r="BE252" s="116">
        <f>IF(N252="základní",J252,0)</f>
        <v>0</v>
      </c>
      <c r="BF252" s="116">
        <f>IF(N252="snížená",J252,0)</f>
        <v>0</v>
      </c>
      <c r="BG252" s="116">
        <f>IF(N252="zákl. přenesená",J252,0)</f>
        <v>0</v>
      </c>
      <c r="BH252" s="116">
        <f>IF(N252="sníž. přenesená",J252,0)</f>
        <v>0</v>
      </c>
      <c r="BI252" s="116">
        <f>IF(N252="nulová",J252,0)</f>
        <v>0</v>
      </c>
      <c r="BJ252" s="17" t="s">
        <v>8</v>
      </c>
      <c r="BK252" s="116">
        <f>ROUND(I252*H252,0)</f>
        <v>0</v>
      </c>
      <c r="BL252" s="17" t="s">
        <v>230</v>
      </c>
      <c r="BM252" s="115" t="s">
        <v>503</v>
      </c>
    </row>
    <row r="253" spans="1:65" s="13" customFormat="1">
      <c r="B253" s="242"/>
      <c r="C253" s="243"/>
      <c r="D253" s="244" t="s">
        <v>159</v>
      </c>
      <c r="E253" s="245" t="s">
        <v>1</v>
      </c>
      <c r="F253" s="246" t="s">
        <v>504</v>
      </c>
      <c r="G253" s="243"/>
      <c r="H253" s="247">
        <v>126.256</v>
      </c>
      <c r="I253" s="243"/>
      <c r="J253" s="243"/>
      <c r="K253" s="243"/>
      <c r="L253" s="117"/>
      <c r="M253" s="119"/>
      <c r="N253" s="120"/>
      <c r="O253" s="120"/>
      <c r="P253" s="120"/>
      <c r="Q253" s="120"/>
      <c r="R253" s="120"/>
      <c r="S253" s="120"/>
      <c r="T253" s="121"/>
      <c r="AT253" s="118" t="s">
        <v>159</v>
      </c>
      <c r="AU253" s="118" t="s">
        <v>84</v>
      </c>
      <c r="AV253" s="13" t="s">
        <v>84</v>
      </c>
      <c r="AW253" s="13" t="s">
        <v>31</v>
      </c>
      <c r="AX253" s="13" t="s">
        <v>75</v>
      </c>
      <c r="AY253" s="118" t="s">
        <v>150</v>
      </c>
    </row>
    <row r="254" spans="1:65" s="13" customFormat="1">
      <c r="B254" s="242"/>
      <c r="C254" s="243"/>
      <c r="D254" s="244" t="s">
        <v>159</v>
      </c>
      <c r="E254" s="245" t="s">
        <v>1</v>
      </c>
      <c r="F254" s="246" t="s">
        <v>505</v>
      </c>
      <c r="G254" s="243"/>
      <c r="H254" s="247">
        <v>126.488</v>
      </c>
      <c r="I254" s="243"/>
      <c r="J254" s="243"/>
      <c r="K254" s="243"/>
      <c r="L254" s="117"/>
      <c r="M254" s="119"/>
      <c r="N254" s="120"/>
      <c r="O254" s="120"/>
      <c r="P254" s="120"/>
      <c r="Q254" s="120"/>
      <c r="R254" s="120"/>
      <c r="S254" s="120"/>
      <c r="T254" s="121"/>
      <c r="AT254" s="118" t="s">
        <v>159</v>
      </c>
      <c r="AU254" s="118" t="s">
        <v>84</v>
      </c>
      <c r="AV254" s="13" t="s">
        <v>84</v>
      </c>
      <c r="AW254" s="13" t="s">
        <v>31</v>
      </c>
      <c r="AX254" s="13" t="s">
        <v>75</v>
      </c>
      <c r="AY254" s="118" t="s">
        <v>150</v>
      </c>
    </row>
    <row r="255" spans="1:65" s="14" customFormat="1">
      <c r="B255" s="248"/>
      <c r="C255" s="249"/>
      <c r="D255" s="244" t="s">
        <v>159</v>
      </c>
      <c r="E255" s="250" t="s">
        <v>1</v>
      </c>
      <c r="F255" s="251" t="s">
        <v>169</v>
      </c>
      <c r="G255" s="249"/>
      <c r="H255" s="252">
        <v>252.744</v>
      </c>
      <c r="I255" s="249"/>
      <c r="J255" s="249"/>
      <c r="K255" s="249"/>
      <c r="L255" s="122"/>
      <c r="M255" s="124"/>
      <c r="N255" s="125"/>
      <c r="O255" s="125"/>
      <c r="P255" s="125"/>
      <c r="Q255" s="125"/>
      <c r="R255" s="125"/>
      <c r="S255" s="125"/>
      <c r="T255" s="126"/>
      <c r="AT255" s="123" t="s">
        <v>159</v>
      </c>
      <c r="AU255" s="123" t="s">
        <v>84</v>
      </c>
      <c r="AV255" s="14" t="s">
        <v>167</v>
      </c>
      <c r="AW255" s="14" t="s">
        <v>31</v>
      </c>
      <c r="AX255" s="14" t="s">
        <v>8</v>
      </c>
      <c r="AY255" s="123" t="s">
        <v>150</v>
      </c>
    </row>
    <row r="256" spans="1:65" s="2" customFormat="1" ht="24.2" customHeight="1">
      <c r="A256" s="28"/>
      <c r="B256" s="176"/>
      <c r="C256" s="236" t="s">
        <v>506</v>
      </c>
      <c r="D256" s="236" t="s">
        <v>152</v>
      </c>
      <c r="E256" s="237" t="s">
        <v>507</v>
      </c>
      <c r="F256" s="238" t="s">
        <v>508</v>
      </c>
      <c r="G256" s="239" t="s">
        <v>465</v>
      </c>
      <c r="H256" s="240">
        <v>2</v>
      </c>
      <c r="I256" s="165"/>
      <c r="J256" s="241">
        <f>ROUND(I256*H256,0)</f>
        <v>0</v>
      </c>
      <c r="K256" s="238" t="s">
        <v>156</v>
      </c>
      <c r="L256" s="29"/>
      <c r="M256" s="111" t="s">
        <v>1</v>
      </c>
      <c r="N256" s="112" t="s">
        <v>40</v>
      </c>
      <c r="O256" s="113">
        <v>1.18</v>
      </c>
      <c r="P256" s="113">
        <f>O256*H256</f>
        <v>2.36</v>
      </c>
      <c r="Q256" s="113">
        <v>1.5E-5</v>
      </c>
      <c r="R256" s="113">
        <f>Q256*H256</f>
        <v>3.0000000000000001E-5</v>
      </c>
      <c r="S256" s="113">
        <v>0</v>
      </c>
      <c r="T256" s="114">
        <f>S256*H256</f>
        <v>0</v>
      </c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R256" s="115" t="s">
        <v>230</v>
      </c>
      <c r="AT256" s="115" t="s">
        <v>152</v>
      </c>
      <c r="AU256" s="115" t="s">
        <v>84</v>
      </c>
      <c r="AY256" s="17" t="s">
        <v>150</v>
      </c>
      <c r="BE256" s="116">
        <f>IF(N256="základní",J256,0)</f>
        <v>0</v>
      </c>
      <c r="BF256" s="116">
        <f>IF(N256="snížená",J256,0)</f>
        <v>0</v>
      </c>
      <c r="BG256" s="116">
        <f>IF(N256="zákl. přenesená",J256,0)</f>
        <v>0</v>
      </c>
      <c r="BH256" s="116">
        <f>IF(N256="sníž. přenesená",J256,0)</f>
        <v>0</v>
      </c>
      <c r="BI256" s="116">
        <f>IF(N256="nulová",J256,0)</f>
        <v>0</v>
      </c>
      <c r="BJ256" s="17" t="s">
        <v>8</v>
      </c>
      <c r="BK256" s="116">
        <f>ROUND(I256*H256,0)</f>
        <v>0</v>
      </c>
      <c r="BL256" s="17" t="s">
        <v>230</v>
      </c>
      <c r="BM256" s="115" t="s">
        <v>509</v>
      </c>
    </row>
    <row r="257" spans="1:65" s="13" customFormat="1">
      <c r="B257" s="242"/>
      <c r="C257" s="243"/>
      <c r="D257" s="244" t="s">
        <v>159</v>
      </c>
      <c r="E257" s="245" t="s">
        <v>1</v>
      </c>
      <c r="F257" s="246" t="s">
        <v>510</v>
      </c>
      <c r="G257" s="243"/>
      <c r="H257" s="247">
        <v>2</v>
      </c>
      <c r="I257" s="243"/>
      <c r="J257" s="243"/>
      <c r="K257" s="243"/>
      <c r="L257" s="117"/>
      <c r="M257" s="119"/>
      <c r="N257" s="120"/>
      <c r="O257" s="120"/>
      <c r="P257" s="120"/>
      <c r="Q257" s="120"/>
      <c r="R257" s="120"/>
      <c r="S257" s="120"/>
      <c r="T257" s="121"/>
      <c r="AT257" s="118" t="s">
        <v>159</v>
      </c>
      <c r="AU257" s="118" t="s">
        <v>84</v>
      </c>
      <c r="AV257" s="13" t="s">
        <v>84</v>
      </c>
      <c r="AW257" s="13" t="s">
        <v>31</v>
      </c>
      <c r="AX257" s="13" t="s">
        <v>75</v>
      </c>
      <c r="AY257" s="118" t="s">
        <v>150</v>
      </c>
    </row>
    <row r="258" spans="1:65" s="14" customFormat="1">
      <c r="B258" s="248"/>
      <c r="C258" s="249"/>
      <c r="D258" s="244" t="s">
        <v>159</v>
      </c>
      <c r="E258" s="250" t="s">
        <v>1</v>
      </c>
      <c r="F258" s="251" t="s">
        <v>169</v>
      </c>
      <c r="G258" s="249"/>
      <c r="H258" s="252">
        <v>2</v>
      </c>
      <c r="I258" s="249"/>
      <c r="J258" s="249"/>
      <c r="K258" s="249"/>
      <c r="L258" s="122"/>
      <c r="M258" s="124"/>
      <c r="N258" s="125"/>
      <c r="O258" s="125"/>
      <c r="P258" s="125"/>
      <c r="Q258" s="125"/>
      <c r="R258" s="125"/>
      <c r="S258" s="125"/>
      <c r="T258" s="126"/>
      <c r="AT258" s="123" t="s">
        <v>159</v>
      </c>
      <c r="AU258" s="123" t="s">
        <v>84</v>
      </c>
      <c r="AV258" s="14" t="s">
        <v>167</v>
      </c>
      <c r="AW258" s="14" t="s">
        <v>31</v>
      </c>
      <c r="AX258" s="14" t="s">
        <v>8</v>
      </c>
      <c r="AY258" s="123" t="s">
        <v>150</v>
      </c>
    </row>
    <row r="259" spans="1:65" s="2" customFormat="1" ht="16.5" customHeight="1">
      <c r="A259" s="28"/>
      <c r="B259" s="176"/>
      <c r="C259" s="253" t="s">
        <v>511</v>
      </c>
      <c r="D259" s="253" t="s">
        <v>291</v>
      </c>
      <c r="E259" s="254" t="s">
        <v>512</v>
      </c>
      <c r="F259" s="255" t="s">
        <v>513</v>
      </c>
      <c r="G259" s="256" t="s">
        <v>465</v>
      </c>
      <c r="H259" s="257">
        <v>2</v>
      </c>
      <c r="I259" s="166"/>
      <c r="J259" s="258">
        <f>ROUND(I259*H259,0)</f>
        <v>0</v>
      </c>
      <c r="K259" s="255" t="s">
        <v>1</v>
      </c>
      <c r="L259" s="131"/>
      <c r="M259" s="132" t="s">
        <v>1</v>
      </c>
      <c r="N259" s="133" t="s">
        <v>40</v>
      </c>
      <c r="O259" s="113">
        <v>0</v>
      </c>
      <c r="P259" s="113">
        <f>O259*H259</f>
        <v>0</v>
      </c>
      <c r="Q259" s="113">
        <v>1.97E-3</v>
      </c>
      <c r="R259" s="113">
        <f>Q259*H259</f>
        <v>3.9399999999999999E-3</v>
      </c>
      <c r="S259" s="113">
        <v>0</v>
      </c>
      <c r="T259" s="114">
        <f>S259*H259</f>
        <v>0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15" t="s">
        <v>440</v>
      </c>
      <c r="AT259" s="115" t="s">
        <v>291</v>
      </c>
      <c r="AU259" s="115" t="s">
        <v>84</v>
      </c>
      <c r="AY259" s="17" t="s">
        <v>150</v>
      </c>
      <c r="BE259" s="116">
        <f>IF(N259="základní",J259,0)</f>
        <v>0</v>
      </c>
      <c r="BF259" s="116">
        <f>IF(N259="snížená",J259,0)</f>
        <v>0</v>
      </c>
      <c r="BG259" s="116">
        <f>IF(N259="zákl. přenesená",J259,0)</f>
        <v>0</v>
      </c>
      <c r="BH259" s="116">
        <f>IF(N259="sníž. přenesená",J259,0)</f>
        <v>0</v>
      </c>
      <c r="BI259" s="116">
        <f>IF(N259="nulová",J259,0)</f>
        <v>0</v>
      </c>
      <c r="BJ259" s="17" t="s">
        <v>8</v>
      </c>
      <c r="BK259" s="116">
        <f>ROUND(I259*H259,0)</f>
        <v>0</v>
      </c>
      <c r="BL259" s="17" t="s">
        <v>230</v>
      </c>
      <c r="BM259" s="115" t="s">
        <v>514</v>
      </c>
    </row>
    <row r="260" spans="1:65" s="13" customFormat="1">
      <c r="B260" s="242"/>
      <c r="C260" s="243"/>
      <c r="D260" s="244" t="s">
        <v>159</v>
      </c>
      <c r="E260" s="245" t="s">
        <v>1</v>
      </c>
      <c r="F260" s="246" t="s">
        <v>515</v>
      </c>
      <c r="G260" s="243"/>
      <c r="H260" s="247">
        <v>2</v>
      </c>
      <c r="I260" s="243"/>
      <c r="J260" s="243"/>
      <c r="K260" s="243"/>
      <c r="L260" s="117"/>
      <c r="M260" s="119"/>
      <c r="N260" s="120"/>
      <c r="O260" s="120"/>
      <c r="P260" s="120"/>
      <c r="Q260" s="120"/>
      <c r="R260" s="120"/>
      <c r="S260" s="120"/>
      <c r="T260" s="121"/>
      <c r="AT260" s="118" t="s">
        <v>159</v>
      </c>
      <c r="AU260" s="118" t="s">
        <v>84</v>
      </c>
      <c r="AV260" s="13" t="s">
        <v>84</v>
      </c>
      <c r="AW260" s="13" t="s">
        <v>31</v>
      </c>
      <c r="AX260" s="13" t="s">
        <v>8</v>
      </c>
      <c r="AY260" s="118" t="s">
        <v>150</v>
      </c>
    </row>
    <row r="261" spans="1:65" s="2" customFormat="1" ht="24.2" customHeight="1">
      <c r="A261" s="28"/>
      <c r="B261" s="176"/>
      <c r="C261" s="236" t="s">
        <v>516</v>
      </c>
      <c r="D261" s="236" t="s">
        <v>152</v>
      </c>
      <c r="E261" s="237" t="s">
        <v>517</v>
      </c>
      <c r="F261" s="238" t="s">
        <v>518</v>
      </c>
      <c r="G261" s="239" t="s">
        <v>192</v>
      </c>
      <c r="H261" s="240">
        <v>0.58899999999999997</v>
      </c>
      <c r="I261" s="165"/>
      <c r="J261" s="241">
        <f>ROUND(I261*H261,0)</f>
        <v>0</v>
      </c>
      <c r="K261" s="238" t="s">
        <v>156</v>
      </c>
      <c r="L261" s="29"/>
      <c r="M261" s="111" t="s">
        <v>1</v>
      </c>
      <c r="N261" s="112" t="s">
        <v>40</v>
      </c>
      <c r="O261" s="113">
        <v>1.5669999999999999</v>
      </c>
      <c r="P261" s="113">
        <f>O261*H261</f>
        <v>0.92296299999999987</v>
      </c>
      <c r="Q261" s="113">
        <v>0</v>
      </c>
      <c r="R261" s="113">
        <f>Q261*H261</f>
        <v>0</v>
      </c>
      <c r="S261" s="113">
        <v>0</v>
      </c>
      <c r="T261" s="114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15" t="s">
        <v>230</v>
      </c>
      <c r="AT261" s="115" t="s">
        <v>152</v>
      </c>
      <c r="AU261" s="115" t="s">
        <v>84</v>
      </c>
      <c r="AY261" s="17" t="s">
        <v>150</v>
      </c>
      <c r="BE261" s="116">
        <f>IF(N261="základní",J261,0)</f>
        <v>0</v>
      </c>
      <c r="BF261" s="116">
        <f>IF(N261="snížená",J261,0)</f>
        <v>0</v>
      </c>
      <c r="BG261" s="116">
        <f>IF(N261="zákl. přenesená",J261,0)</f>
        <v>0</v>
      </c>
      <c r="BH261" s="116">
        <f>IF(N261="sníž. přenesená",J261,0)</f>
        <v>0</v>
      </c>
      <c r="BI261" s="116">
        <f>IF(N261="nulová",J261,0)</f>
        <v>0</v>
      </c>
      <c r="BJ261" s="17" t="s">
        <v>8</v>
      </c>
      <c r="BK261" s="116">
        <f>ROUND(I261*H261,0)</f>
        <v>0</v>
      </c>
      <c r="BL261" s="17" t="s">
        <v>230</v>
      </c>
      <c r="BM261" s="115" t="s">
        <v>519</v>
      </c>
    </row>
    <row r="262" spans="1:65" s="12" customFormat="1" ht="22.9" customHeight="1">
      <c r="B262" s="229"/>
      <c r="C262" s="230"/>
      <c r="D262" s="231" t="s">
        <v>74</v>
      </c>
      <c r="E262" s="234" t="s">
        <v>520</v>
      </c>
      <c r="F262" s="234" t="s">
        <v>521</v>
      </c>
      <c r="G262" s="230"/>
      <c r="H262" s="230"/>
      <c r="I262" s="230"/>
      <c r="J262" s="235">
        <f>BK262</f>
        <v>0</v>
      </c>
      <c r="K262" s="230"/>
      <c r="L262" s="103"/>
      <c r="M262" s="105"/>
      <c r="N262" s="106"/>
      <c r="O262" s="106"/>
      <c r="P262" s="107">
        <f>SUM(P263:P266)</f>
        <v>27.409999999999997</v>
      </c>
      <c r="Q262" s="106"/>
      <c r="R262" s="107">
        <f>SUM(R263:R266)</f>
        <v>9.7706700000000007E-2</v>
      </c>
      <c r="S262" s="106"/>
      <c r="T262" s="108">
        <f>SUM(T263:T266)</f>
        <v>0</v>
      </c>
      <c r="AR262" s="104" t="s">
        <v>84</v>
      </c>
      <c r="AT262" s="109" t="s">
        <v>74</v>
      </c>
      <c r="AU262" s="109" t="s">
        <v>8</v>
      </c>
      <c r="AY262" s="104" t="s">
        <v>150</v>
      </c>
      <c r="BK262" s="110">
        <f>SUM(BK263:BK266)</f>
        <v>0</v>
      </c>
    </row>
    <row r="263" spans="1:65" s="2" customFormat="1" ht="24.2" customHeight="1">
      <c r="A263" s="28"/>
      <c r="B263" s="176"/>
      <c r="C263" s="236" t="s">
        <v>522</v>
      </c>
      <c r="D263" s="236" t="s">
        <v>152</v>
      </c>
      <c r="E263" s="237" t="s">
        <v>523</v>
      </c>
      <c r="F263" s="238" t="s">
        <v>524</v>
      </c>
      <c r="G263" s="239" t="s">
        <v>525</v>
      </c>
      <c r="H263" s="240">
        <v>5</v>
      </c>
      <c r="I263" s="165"/>
      <c r="J263" s="241">
        <f>ROUND(I263*H263,0)</f>
        <v>0</v>
      </c>
      <c r="K263" s="238" t="s">
        <v>156</v>
      </c>
      <c r="L263" s="29"/>
      <c r="M263" s="111" t="s">
        <v>1</v>
      </c>
      <c r="N263" s="112" t="s">
        <v>40</v>
      </c>
      <c r="O263" s="113">
        <v>0.61599999999999999</v>
      </c>
      <c r="P263" s="113">
        <f>O263*H263</f>
        <v>3.08</v>
      </c>
      <c r="Q263" s="113">
        <v>1.1590999999999999E-3</v>
      </c>
      <c r="R263" s="113">
        <f>Q263*H263</f>
        <v>5.7954999999999994E-3</v>
      </c>
      <c r="S263" s="113">
        <v>0</v>
      </c>
      <c r="T263" s="114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15" t="s">
        <v>230</v>
      </c>
      <c r="AT263" s="115" t="s">
        <v>152</v>
      </c>
      <c r="AU263" s="115" t="s">
        <v>84</v>
      </c>
      <c r="AY263" s="17" t="s">
        <v>150</v>
      </c>
      <c r="BE263" s="116">
        <f>IF(N263="základní",J263,0)</f>
        <v>0</v>
      </c>
      <c r="BF263" s="116">
        <f>IF(N263="snížená",J263,0)</f>
        <v>0</v>
      </c>
      <c r="BG263" s="116">
        <f>IF(N263="zákl. přenesená",J263,0)</f>
        <v>0</v>
      </c>
      <c r="BH263" s="116">
        <f>IF(N263="sníž. přenesená",J263,0)</f>
        <v>0</v>
      </c>
      <c r="BI263" s="116">
        <f>IF(N263="nulová",J263,0)</f>
        <v>0</v>
      </c>
      <c r="BJ263" s="17" t="s">
        <v>8</v>
      </c>
      <c r="BK263" s="116">
        <f>ROUND(I263*H263,0)</f>
        <v>0</v>
      </c>
      <c r="BL263" s="17" t="s">
        <v>230</v>
      </c>
      <c r="BM263" s="115" t="s">
        <v>526</v>
      </c>
    </row>
    <row r="264" spans="1:65" s="2" customFormat="1" ht="24.2" customHeight="1">
      <c r="A264" s="28"/>
      <c r="B264" s="176"/>
      <c r="C264" s="236" t="s">
        <v>527</v>
      </c>
      <c r="D264" s="236" t="s">
        <v>152</v>
      </c>
      <c r="E264" s="237" t="s">
        <v>528</v>
      </c>
      <c r="F264" s="238" t="s">
        <v>529</v>
      </c>
      <c r="G264" s="239" t="s">
        <v>525</v>
      </c>
      <c r="H264" s="240">
        <v>30</v>
      </c>
      <c r="I264" s="165"/>
      <c r="J264" s="241">
        <f>ROUND(I264*H264,0)</f>
        <v>0</v>
      </c>
      <c r="K264" s="238" t="s">
        <v>156</v>
      </c>
      <c r="L264" s="29"/>
      <c r="M264" s="111" t="s">
        <v>1</v>
      </c>
      <c r="N264" s="112" t="s">
        <v>40</v>
      </c>
      <c r="O264" s="113">
        <v>0.74299999999999999</v>
      </c>
      <c r="P264" s="113">
        <f>O264*H264</f>
        <v>22.29</v>
      </c>
      <c r="Q264" s="113">
        <v>2.8100400000000002E-3</v>
      </c>
      <c r="R264" s="113">
        <f>Q264*H264</f>
        <v>8.4301200000000007E-2</v>
      </c>
      <c r="S264" s="113">
        <v>0</v>
      </c>
      <c r="T264" s="114">
        <f>S264*H264</f>
        <v>0</v>
      </c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R264" s="115" t="s">
        <v>230</v>
      </c>
      <c r="AT264" s="115" t="s">
        <v>152</v>
      </c>
      <c r="AU264" s="115" t="s">
        <v>84</v>
      </c>
      <c r="AY264" s="17" t="s">
        <v>150</v>
      </c>
      <c r="BE264" s="116">
        <f>IF(N264="základní",J264,0)</f>
        <v>0</v>
      </c>
      <c r="BF264" s="116">
        <f>IF(N264="snížená",J264,0)</f>
        <v>0</v>
      </c>
      <c r="BG264" s="116">
        <f>IF(N264="zákl. přenesená",J264,0)</f>
        <v>0</v>
      </c>
      <c r="BH264" s="116">
        <f>IF(N264="sníž. přenesená",J264,0)</f>
        <v>0</v>
      </c>
      <c r="BI264" s="116">
        <f>IF(N264="nulová",J264,0)</f>
        <v>0</v>
      </c>
      <c r="BJ264" s="17" t="s">
        <v>8</v>
      </c>
      <c r="BK264" s="116">
        <f>ROUND(I264*H264,0)</f>
        <v>0</v>
      </c>
      <c r="BL264" s="17" t="s">
        <v>230</v>
      </c>
      <c r="BM264" s="115" t="s">
        <v>530</v>
      </c>
    </row>
    <row r="265" spans="1:65" s="13" customFormat="1">
      <c r="B265" s="242"/>
      <c r="C265" s="243"/>
      <c r="D265" s="244" t="s">
        <v>159</v>
      </c>
      <c r="E265" s="245" t="s">
        <v>1</v>
      </c>
      <c r="F265" s="246" t="s">
        <v>531</v>
      </c>
      <c r="G265" s="243"/>
      <c r="H265" s="247">
        <v>30</v>
      </c>
      <c r="I265" s="243"/>
      <c r="J265" s="243"/>
      <c r="K265" s="243"/>
      <c r="L265" s="117"/>
      <c r="M265" s="119"/>
      <c r="N265" s="120"/>
      <c r="O265" s="120"/>
      <c r="P265" s="120"/>
      <c r="Q265" s="120"/>
      <c r="R265" s="120"/>
      <c r="S265" s="120"/>
      <c r="T265" s="121"/>
      <c r="AT265" s="118" t="s">
        <v>159</v>
      </c>
      <c r="AU265" s="118" t="s">
        <v>84</v>
      </c>
      <c r="AV265" s="13" t="s">
        <v>84</v>
      </c>
      <c r="AW265" s="13" t="s">
        <v>31</v>
      </c>
      <c r="AX265" s="13" t="s">
        <v>8</v>
      </c>
      <c r="AY265" s="118" t="s">
        <v>150</v>
      </c>
    </row>
    <row r="266" spans="1:65" s="2" customFormat="1" ht="16.5" customHeight="1">
      <c r="A266" s="28"/>
      <c r="B266" s="176"/>
      <c r="C266" s="236" t="s">
        <v>532</v>
      </c>
      <c r="D266" s="236" t="s">
        <v>152</v>
      </c>
      <c r="E266" s="237" t="s">
        <v>533</v>
      </c>
      <c r="F266" s="238" t="s">
        <v>534</v>
      </c>
      <c r="G266" s="239" t="s">
        <v>465</v>
      </c>
      <c r="H266" s="240">
        <v>10</v>
      </c>
      <c r="I266" s="165"/>
      <c r="J266" s="241">
        <f>ROUND(I266*H266,0)</f>
        <v>0</v>
      </c>
      <c r="K266" s="238" t="s">
        <v>156</v>
      </c>
      <c r="L266" s="29"/>
      <c r="M266" s="111" t="s">
        <v>1</v>
      </c>
      <c r="N266" s="112" t="s">
        <v>40</v>
      </c>
      <c r="O266" s="113">
        <v>0.20399999999999999</v>
      </c>
      <c r="P266" s="113">
        <f>O266*H266</f>
        <v>2.04</v>
      </c>
      <c r="Q266" s="113">
        <v>7.6099999999999996E-4</v>
      </c>
      <c r="R266" s="113">
        <f>Q266*H266</f>
        <v>7.6099999999999996E-3</v>
      </c>
      <c r="S266" s="113">
        <v>0</v>
      </c>
      <c r="T266" s="114">
        <f>S266*H266</f>
        <v>0</v>
      </c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R266" s="115" t="s">
        <v>230</v>
      </c>
      <c r="AT266" s="115" t="s">
        <v>152</v>
      </c>
      <c r="AU266" s="115" t="s">
        <v>84</v>
      </c>
      <c r="AY266" s="17" t="s">
        <v>150</v>
      </c>
      <c r="BE266" s="116">
        <f>IF(N266="základní",J266,0)</f>
        <v>0</v>
      </c>
      <c r="BF266" s="116">
        <f>IF(N266="snížená",J266,0)</f>
        <v>0</v>
      </c>
      <c r="BG266" s="116">
        <f>IF(N266="zákl. přenesená",J266,0)</f>
        <v>0</v>
      </c>
      <c r="BH266" s="116">
        <f>IF(N266="sníž. přenesená",J266,0)</f>
        <v>0</v>
      </c>
      <c r="BI266" s="116">
        <f>IF(N266="nulová",J266,0)</f>
        <v>0</v>
      </c>
      <c r="BJ266" s="17" t="s">
        <v>8</v>
      </c>
      <c r="BK266" s="116">
        <f>ROUND(I266*H266,0)</f>
        <v>0</v>
      </c>
      <c r="BL266" s="17" t="s">
        <v>230</v>
      </c>
      <c r="BM266" s="115" t="s">
        <v>535</v>
      </c>
    </row>
    <row r="267" spans="1:65" s="12" customFormat="1" ht="22.9" customHeight="1">
      <c r="B267" s="229"/>
      <c r="C267" s="230"/>
      <c r="D267" s="231" t="s">
        <v>74</v>
      </c>
      <c r="E267" s="234" t="s">
        <v>536</v>
      </c>
      <c r="F267" s="234" t="s">
        <v>537</v>
      </c>
      <c r="G267" s="230"/>
      <c r="H267" s="230"/>
      <c r="I267" s="230"/>
      <c r="J267" s="235">
        <f>BK267</f>
        <v>0</v>
      </c>
      <c r="K267" s="230"/>
      <c r="L267" s="103"/>
      <c r="M267" s="105"/>
      <c r="N267" s="106"/>
      <c r="O267" s="106"/>
      <c r="P267" s="107">
        <f>SUM(P268:P269)</f>
        <v>2.367</v>
      </c>
      <c r="Q267" s="106"/>
      <c r="R267" s="107">
        <f>SUM(R268:R269)</f>
        <v>1.402957E-2</v>
      </c>
      <c r="S267" s="106"/>
      <c r="T267" s="108">
        <f>SUM(T268:T269)</f>
        <v>0</v>
      </c>
      <c r="AR267" s="104" t="s">
        <v>84</v>
      </c>
      <c r="AT267" s="109" t="s">
        <v>74</v>
      </c>
      <c r="AU267" s="109" t="s">
        <v>8</v>
      </c>
      <c r="AY267" s="104" t="s">
        <v>150</v>
      </c>
      <c r="BK267" s="110">
        <f>SUM(BK268:BK269)</f>
        <v>0</v>
      </c>
    </row>
    <row r="268" spans="1:65" s="158" customFormat="1" ht="33" customHeight="1">
      <c r="A268" s="152"/>
      <c r="B268" s="260"/>
      <c r="C268" s="261" t="s">
        <v>538</v>
      </c>
      <c r="D268" s="261" t="s">
        <v>152</v>
      </c>
      <c r="E268" s="262" t="s">
        <v>539</v>
      </c>
      <c r="F268" s="263" t="s">
        <v>540</v>
      </c>
      <c r="G268" s="264" t="s">
        <v>465</v>
      </c>
      <c r="H268" s="265">
        <v>1</v>
      </c>
      <c r="I268" s="165"/>
      <c r="J268" s="266">
        <f>ROUND(I268*H268,0)</f>
        <v>0</v>
      </c>
      <c r="K268" s="263" t="s">
        <v>156</v>
      </c>
      <c r="L268" s="153"/>
      <c r="M268" s="154" t="s">
        <v>1</v>
      </c>
      <c r="N268" s="155" t="s">
        <v>40</v>
      </c>
      <c r="O268" s="156">
        <v>2.367</v>
      </c>
      <c r="P268" s="156">
        <f>O268*H268</f>
        <v>2.367</v>
      </c>
      <c r="Q268" s="156">
        <v>2.957E-5</v>
      </c>
      <c r="R268" s="156">
        <f>Q268*H268</f>
        <v>2.957E-5</v>
      </c>
      <c r="S268" s="156">
        <v>0</v>
      </c>
      <c r="T268" s="157">
        <f>S268*H268</f>
        <v>0</v>
      </c>
      <c r="U268" s="152"/>
      <c r="V268" s="152"/>
      <c r="W268" s="152"/>
      <c r="X268" s="152"/>
      <c r="Y268" s="152"/>
      <c r="Z268" s="152"/>
      <c r="AA268" s="152"/>
      <c r="AB268" s="152"/>
      <c r="AC268" s="152"/>
      <c r="AD268" s="152"/>
      <c r="AE268" s="152"/>
      <c r="AR268" s="159" t="s">
        <v>230</v>
      </c>
      <c r="AT268" s="159" t="s">
        <v>152</v>
      </c>
      <c r="AU268" s="159" t="s">
        <v>84</v>
      </c>
      <c r="AY268" s="160" t="s">
        <v>150</v>
      </c>
      <c r="BE268" s="161">
        <f>IF(N268="základní",J268,0)</f>
        <v>0</v>
      </c>
      <c r="BF268" s="161">
        <f>IF(N268="snížená",J268,0)</f>
        <v>0</v>
      </c>
      <c r="BG268" s="161">
        <f>IF(N268="zákl. přenesená",J268,0)</f>
        <v>0</v>
      </c>
      <c r="BH268" s="161">
        <f>IF(N268="sníž. přenesená",J268,0)</f>
        <v>0</v>
      </c>
      <c r="BI268" s="161">
        <f>IF(N268="nulová",J268,0)</f>
        <v>0</v>
      </c>
      <c r="BJ268" s="160" t="s">
        <v>8</v>
      </c>
      <c r="BK268" s="161">
        <f>ROUND(I268*H268,0)</f>
        <v>0</v>
      </c>
      <c r="BL268" s="160" t="s">
        <v>230</v>
      </c>
      <c r="BM268" s="159" t="s">
        <v>541</v>
      </c>
    </row>
    <row r="269" spans="1:65" s="158" customFormat="1" ht="24.2" customHeight="1">
      <c r="A269" s="152"/>
      <c r="B269" s="260"/>
      <c r="C269" s="267" t="s">
        <v>542</v>
      </c>
      <c r="D269" s="267" t="s">
        <v>291</v>
      </c>
      <c r="E269" s="268" t="s">
        <v>543</v>
      </c>
      <c r="F269" s="269" t="s">
        <v>544</v>
      </c>
      <c r="G269" s="270" t="s">
        <v>465</v>
      </c>
      <c r="H269" s="271">
        <v>1</v>
      </c>
      <c r="I269" s="166"/>
      <c r="J269" s="272">
        <f>ROUND(I269*H269,0)</f>
        <v>0</v>
      </c>
      <c r="K269" s="269" t="s">
        <v>1</v>
      </c>
      <c r="L269" s="162"/>
      <c r="M269" s="163" t="s">
        <v>1</v>
      </c>
      <c r="N269" s="164" t="s">
        <v>40</v>
      </c>
      <c r="O269" s="156">
        <v>0</v>
      </c>
      <c r="P269" s="156">
        <f>O269*H269</f>
        <v>0</v>
      </c>
      <c r="Q269" s="156">
        <v>1.4E-2</v>
      </c>
      <c r="R269" s="156">
        <f>Q269*H269</f>
        <v>1.4E-2</v>
      </c>
      <c r="S269" s="156">
        <v>0</v>
      </c>
      <c r="T269" s="157">
        <f>S269*H269</f>
        <v>0</v>
      </c>
      <c r="U269" s="152"/>
      <c r="V269" s="152"/>
      <c r="W269" s="152"/>
      <c r="X269" s="152"/>
      <c r="Y269" s="152"/>
      <c r="Z269" s="152"/>
      <c r="AA269" s="152"/>
      <c r="AB269" s="152"/>
      <c r="AC269" s="152"/>
      <c r="AD269" s="152"/>
      <c r="AE269" s="152"/>
      <c r="AR269" s="159" t="s">
        <v>440</v>
      </c>
      <c r="AT269" s="159" t="s">
        <v>291</v>
      </c>
      <c r="AU269" s="159" t="s">
        <v>84</v>
      </c>
      <c r="AY269" s="160" t="s">
        <v>150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60" t="s">
        <v>8</v>
      </c>
      <c r="BK269" s="161">
        <f>ROUND(I269*H269,0)</f>
        <v>0</v>
      </c>
      <c r="BL269" s="160" t="s">
        <v>230</v>
      </c>
      <c r="BM269" s="159" t="s">
        <v>545</v>
      </c>
    </row>
    <row r="270" spans="1:65" s="12" customFormat="1" ht="22.9" customHeight="1">
      <c r="B270" s="229"/>
      <c r="C270" s="230"/>
      <c r="D270" s="231" t="s">
        <v>74</v>
      </c>
      <c r="E270" s="234" t="s">
        <v>546</v>
      </c>
      <c r="F270" s="234" t="s">
        <v>547</v>
      </c>
      <c r="G270" s="230"/>
      <c r="H270" s="230"/>
      <c r="I270" s="230"/>
      <c r="J270" s="235">
        <f>BK270</f>
        <v>0</v>
      </c>
      <c r="K270" s="230"/>
      <c r="L270" s="103"/>
      <c r="M270" s="105"/>
      <c r="N270" s="106"/>
      <c r="O270" s="106"/>
      <c r="P270" s="107">
        <f>SUM(P271:P285)</f>
        <v>30.177849999999999</v>
      </c>
      <c r="Q270" s="106"/>
      <c r="R270" s="107">
        <f>SUM(R271:R285)</f>
        <v>1.08496054</v>
      </c>
      <c r="S270" s="106"/>
      <c r="T270" s="108">
        <f>SUM(T271:T285)</f>
        <v>0</v>
      </c>
      <c r="AR270" s="104" t="s">
        <v>84</v>
      </c>
      <c r="AT270" s="109" t="s">
        <v>74</v>
      </c>
      <c r="AU270" s="109" t="s">
        <v>8</v>
      </c>
      <c r="AY270" s="104" t="s">
        <v>150</v>
      </c>
      <c r="BK270" s="110">
        <f>SUM(BK271:BK285)</f>
        <v>0</v>
      </c>
    </row>
    <row r="271" spans="1:65" s="2" customFormat="1" ht="24.2" customHeight="1">
      <c r="A271" s="28"/>
      <c r="B271" s="176"/>
      <c r="C271" s="236" t="s">
        <v>548</v>
      </c>
      <c r="D271" s="236" t="s">
        <v>152</v>
      </c>
      <c r="E271" s="237" t="s">
        <v>549</v>
      </c>
      <c r="F271" s="238" t="s">
        <v>550</v>
      </c>
      <c r="G271" s="239" t="s">
        <v>525</v>
      </c>
      <c r="H271" s="240">
        <v>25.7</v>
      </c>
      <c r="I271" s="165"/>
      <c r="J271" s="241">
        <f>ROUND(I271*H271,0)</f>
        <v>0</v>
      </c>
      <c r="K271" s="238" t="s">
        <v>156</v>
      </c>
      <c r="L271" s="29"/>
      <c r="M271" s="111" t="s">
        <v>1</v>
      </c>
      <c r="N271" s="112" t="s">
        <v>40</v>
      </c>
      <c r="O271" s="113">
        <v>0.70099999999999996</v>
      </c>
      <c r="P271" s="113">
        <f>O271*H271</f>
        <v>18.015699999999999</v>
      </c>
      <c r="Q271" s="113">
        <v>3.3922000000000002E-3</v>
      </c>
      <c r="R271" s="113">
        <f>Q271*H271</f>
        <v>8.717954E-2</v>
      </c>
      <c r="S271" s="113">
        <v>0</v>
      </c>
      <c r="T271" s="114">
        <f>S271*H271</f>
        <v>0</v>
      </c>
      <c r="U271" s="28"/>
      <c r="V271" s="28"/>
      <c r="W271" s="28"/>
      <c r="X271" s="28"/>
      <c r="Y271" s="28"/>
      <c r="Z271" s="28"/>
      <c r="AA271" s="28"/>
      <c r="AB271" s="28"/>
      <c r="AC271" s="28"/>
      <c r="AD271" s="28"/>
      <c r="AE271" s="28"/>
      <c r="AR271" s="115" t="s">
        <v>230</v>
      </c>
      <c r="AT271" s="115" t="s">
        <v>152</v>
      </c>
      <c r="AU271" s="115" t="s">
        <v>84</v>
      </c>
      <c r="AY271" s="17" t="s">
        <v>150</v>
      </c>
      <c r="BE271" s="116">
        <f>IF(N271="základní",J271,0)</f>
        <v>0</v>
      </c>
      <c r="BF271" s="116">
        <f>IF(N271="snížená",J271,0)</f>
        <v>0</v>
      </c>
      <c r="BG271" s="116">
        <f>IF(N271="zákl. přenesená",J271,0)</f>
        <v>0</v>
      </c>
      <c r="BH271" s="116">
        <f>IF(N271="sníž. přenesená",J271,0)</f>
        <v>0</v>
      </c>
      <c r="BI271" s="116">
        <f>IF(N271="nulová",J271,0)</f>
        <v>0</v>
      </c>
      <c r="BJ271" s="17" t="s">
        <v>8</v>
      </c>
      <c r="BK271" s="116">
        <f>ROUND(I271*H271,0)</f>
        <v>0</v>
      </c>
      <c r="BL271" s="17" t="s">
        <v>230</v>
      </c>
      <c r="BM271" s="115" t="s">
        <v>551</v>
      </c>
    </row>
    <row r="272" spans="1:65" s="13" customFormat="1">
      <c r="B272" s="242"/>
      <c r="C272" s="243"/>
      <c r="D272" s="244" t="s">
        <v>159</v>
      </c>
      <c r="E272" s="245" t="s">
        <v>1</v>
      </c>
      <c r="F272" s="246" t="s">
        <v>552</v>
      </c>
      <c r="G272" s="243"/>
      <c r="H272" s="247">
        <v>25.7</v>
      </c>
      <c r="I272" s="243"/>
      <c r="J272" s="243"/>
      <c r="K272" s="243"/>
      <c r="L272" s="117"/>
      <c r="M272" s="119"/>
      <c r="N272" s="120"/>
      <c r="O272" s="120"/>
      <c r="P272" s="120"/>
      <c r="Q272" s="120"/>
      <c r="R272" s="120"/>
      <c r="S272" s="120"/>
      <c r="T272" s="121"/>
      <c r="AT272" s="118" t="s">
        <v>159</v>
      </c>
      <c r="AU272" s="118" t="s">
        <v>84</v>
      </c>
      <c r="AV272" s="13" t="s">
        <v>84</v>
      </c>
      <c r="AW272" s="13" t="s">
        <v>31</v>
      </c>
      <c r="AX272" s="13" t="s">
        <v>8</v>
      </c>
      <c r="AY272" s="118" t="s">
        <v>150</v>
      </c>
    </row>
    <row r="273" spans="1:65" s="2" customFormat="1" ht="16.5" customHeight="1">
      <c r="A273" s="28"/>
      <c r="B273" s="176"/>
      <c r="C273" s="253" t="s">
        <v>553</v>
      </c>
      <c r="D273" s="253" t="s">
        <v>291</v>
      </c>
      <c r="E273" s="254" t="s">
        <v>554</v>
      </c>
      <c r="F273" s="255" t="s">
        <v>555</v>
      </c>
      <c r="G273" s="256" t="s">
        <v>525</v>
      </c>
      <c r="H273" s="257">
        <v>51.4</v>
      </c>
      <c r="I273" s="166"/>
      <c r="J273" s="258">
        <f>ROUND(I273*H273,0)</f>
        <v>0</v>
      </c>
      <c r="K273" s="255" t="s">
        <v>1</v>
      </c>
      <c r="L273" s="131"/>
      <c r="M273" s="132" t="s">
        <v>1</v>
      </c>
      <c r="N273" s="133" t="s">
        <v>40</v>
      </c>
      <c r="O273" s="113">
        <v>0</v>
      </c>
      <c r="P273" s="113">
        <f>O273*H273</f>
        <v>0</v>
      </c>
      <c r="Q273" s="113">
        <v>3.6900000000000001E-3</v>
      </c>
      <c r="R273" s="113">
        <f>Q273*H273</f>
        <v>0.189666</v>
      </c>
      <c r="S273" s="113">
        <v>0</v>
      </c>
      <c r="T273" s="114">
        <f>S273*H273</f>
        <v>0</v>
      </c>
      <c r="U273" s="28"/>
      <c r="V273" s="28"/>
      <c r="W273" s="28"/>
      <c r="X273" s="28"/>
      <c r="Y273" s="28"/>
      <c r="Z273" s="28"/>
      <c r="AA273" s="28"/>
      <c r="AB273" s="28"/>
      <c r="AC273" s="28"/>
      <c r="AD273" s="28"/>
      <c r="AE273" s="28"/>
      <c r="AR273" s="115" t="s">
        <v>440</v>
      </c>
      <c r="AT273" s="115" t="s">
        <v>291</v>
      </c>
      <c r="AU273" s="115" t="s">
        <v>84</v>
      </c>
      <c r="AY273" s="17" t="s">
        <v>150</v>
      </c>
      <c r="BE273" s="116">
        <f>IF(N273="základní",J273,0)</f>
        <v>0</v>
      </c>
      <c r="BF273" s="116">
        <f>IF(N273="snížená",J273,0)</f>
        <v>0</v>
      </c>
      <c r="BG273" s="116">
        <f>IF(N273="zákl. přenesená",J273,0)</f>
        <v>0</v>
      </c>
      <c r="BH273" s="116">
        <f>IF(N273="sníž. přenesená",J273,0)</f>
        <v>0</v>
      </c>
      <c r="BI273" s="116">
        <f>IF(N273="nulová",J273,0)</f>
        <v>0</v>
      </c>
      <c r="BJ273" s="17" t="s">
        <v>8</v>
      </c>
      <c r="BK273" s="116">
        <f>ROUND(I273*H273,0)</f>
        <v>0</v>
      </c>
      <c r="BL273" s="17" t="s">
        <v>230</v>
      </c>
      <c r="BM273" s="115" t="s">
        <v>556</v>
      </c>
    </row>
    <row r="274" spans="1:65" s="13" customFormat="1">
      <c r="B274" s="242"/>
      <c r="C274" s="243"/>
      <c r="D274" s="244" t="s">
        <v>159</v>
      </c>
      <c r="E274" s="245" t="s">
        <v>1</v>
      </c>
      <c r="F274" s="246" t="s">
        <v>557</v>
      </c>
      <c r="G274" s="243"/>
      <c r="H274" s="247">
        <v>51.4</v>
      </c>
      <c r="I274" s="243"/>
      <c r="J274" s="243"/>
      <c r="K274" s="243"/>
      <c r="L274" s="117"/>
      <c r="M274" s="119"/>
      <c r="N274" s="120"/>
      <c r="O274" s="120"/>
      <c r="P274" s="120"/>
      <c r="Q274" s="120"/>
      <c r="R274" s="120"/>
      <c r="S274" s="120"/>
      <c r="T274" s="121"/>
      <c r="AT274" s="118" t="s">
        <v>159</v>
      </c>
      <c r="AU274" s="118" t="s">
        <v>84</v>
      </c>
      <c r="AV274" s="13" t="s">
        <v>84</v>
      </c>
      <c r="AW274" s="13" t="s">
        <v>31</v>
      </c>
      <c r="AX274" s="13" t="s">
        <v>8</v>
      </c>
      <c r="AY274" s="118" t="s">
        <v>150</v>
      </c>
    </row>
    <row r="275" spans="1:65" s="2" customFormat="1" ht="16.5" customHeight="1">
      <c r="A275" s="28"/>
      <c r="B275" s="176"/>
      <c r="C275" s="253" t="s">
        <v>558</v>
      </c>
      <c r="D275" s="253" t="s">
        <v>291</v>
      </c>
      <c r="E275" s="254" t="s">
        <v>559</v>
      </c>
      <c r="F275" s="255" t="s">
        <v>560</v>
      </c>
      <c r="G275" s="256" t="s">
        <v>525</v>
      </c>
      <c r="H275" s="257">
        <v>13.5</v>
      </c>
      <c r="I275" s="166"/>
      <c r="J275" s="258">
        <f>ROUND(I275*H275,0)</f>
        <v>0</v>
      </c>
      <c r="K275" s="255" t="s">
        <v>1</v>
      </c>
      <c r="L275" s="131"/>
      <c r="M275" s="132" t="s">
        <v>1</v>
      </c>
      <c r="N275" s="133" t="s">
        <v>40</v>
      </c>
      <c r="O275" s="113">
        <v>0</v>
      </c>
      <c r="P275" s="113">
        <f>O275*H275</f>
        <v>0</v>
      </c>
      <c r="Q275" s="113">
        <v>9.4500000000000001E-3</v>
      </c>
      <c r="R275" s="113">
        <f>Q275*H275</f>
        <v>0.12757499999999999</v>
      </c>
      <c r="S275" s="113">
        <v>0</v>
      </c>
      <c r="T275" s="114">
        <f>S275*H275</f>
        <v>0</v>
      </c>
      <c r="U275" s="28"/>
      <c r="V275" s="28"/>
      <c r="W275" s="28"/>
      <c r="X275" s="28"/>
      <c r="Y275" s="28"/>
      <c r="Z275" s="28"/>
      <c r="AA275" s="28"/>
      <c r="AB275" s="28"/>
      <c r="AC275" s="28"/>
      <c r="AD275" s="28"/>
      <c r="AE275" s="28"/>
      <c r="AR275" s="115" t="s">
        <v>440</v>
      </c>
      <c r="AT275" s="115" t="s">
        <v>291</v>
      </c>
      <c r="AU275" s="115" t="s">
        <v>84</v>
      </c>
      <c r="AY275" s="17" t="s">
        <v>150</v>
      </c>
      <c r="BE275" s="116">
        <f>IF(N275="základní",J275,0)</f>
        <v>0</v>
      </c>
      <c r="BF275" s="116">
        <f>IF(N275="snížená",J275,0)</f>
        <v>0</v>
      </c>
      <c r="BG275" s="116">
        <f>IF(N275="zákl. přenesená",J275,0)</f>
        <v>0</v>
      </c>
      <c r="BH275" s="116">
        <f>IF(N275="sníž. přenesená",J275,0)</f>
        <v>0</v>
      </c>
      <c r="BI275" s="116">
        <f>IF(N275="nulová",J275,0)</f>
        <v>0</v>
      </c>
      <c r="BJ275" s="17" t="s">
        <v>8</v>
      </c>
      <c r="BK275" s="116">
        <f>ROUND(I275*H275,0)</f>
        <v>0</v>
      </c>
      <c r="BL275" s="17" t="s">
        <v>230</v>
      </c>
      <c r="BM275" s="115" t="s">
        <v>561</v>
      </c>
    </row>
    <row r="276" spans="1:65" s="13" customFormat="1">
      <c r="B276" s="242"/>
      <c r="C276" s="243"/>
      <c r="D276" s="244" t="s">
        <v>159</v>
      </c>
      <c r="E276" s="245" t="s">
        <v>1</v>
      </c>
      <c r="F276" s="246" t="s">
        <v>562</v>
      </c>
      <c r="G276" s="243"/>
      <c r="H276" s="247">
        <v>13.5</v>
      </c>
      <c r="I276" s="243"/>
      <c r="J276" s="243"/>
      <c r="K276" s="243"/>
      <c r="L276" s="117"/>
      <c r="M276" s="119"/>
      <c r="N276" s="120"/>
      <c r="O276" s="120"/>
      <c r="P276" s="120"/>
      <c r="Q276" s="120"/>
      <c r="R276" s="120"/>
      <c r="S276" s="120"/>
      <c r="T276" s="121"/>
      <c r="AT276" s="118" t="s">
        <v>159</v>
      </c>
      <c r="AU276" s="118" t="s">
        <v>84</v>
      </c>
      <c r="AV276" s="13" t="s">
        <v>84</v>
      </c>
      <c r="AW276" s="13" t="s">
        <v>31</v>
      </c>
      <c r="AX276" s="13" t="s">
        <v>8</v>
      </c>
      <c r="AY276" s="118" t="s">
        <v>150</v>
      </c>
    </row>
    <row r="277" spans="1:65" s="2" customFormat="1" ht="16.5" customHeight="1">
      <c r="A277" s="28"/>
      <c r="B277" s="176"/>
      <c r="C277" s="253" t="s">
        <v>563</v>
      </c>
      <c r="D277" s="253" t="s">
        <v>291</v>
      </c>
      <c r="E277" s="254" t="s">
        <v>564</v>
      </c>
      <c r="F277" s="255" t="s">
        <v>565</v>
      </c>
      <c r="G277" s="256" t="s">
        <v>465</v>
      </c>
      <c r="H277" s="257">
        <v>42</v>
      </c>
      <c r="I277" s="166"/>
      <c r="J277" s="258">
        <f>ROUND(I277*H277,0)</f>
        <v>0</v>
      </c>
      <c r="K277" s="255" t="s">
        <v>1</v>
      </c>
      <c r="L277" s="131"/>
      <c r="M277" s="132" t="s">
        <v>1</v>
      </c>
      <c r="N277" s="133" t="s">
        <v>40</v>
      </c>
      <c r="O277" s="113">
        <v>0</v>
      </c>
      <c r="P277" s="113">
        <f>O277*H277</f>
        <v>0</v>
      </c>
      <c r="Q277" s="113">
        <v>1E-3</v>
      </c>
      <c r="R277" s="113">
        <f>Q277*H277</f>
        <v>4.2000000000000003E-2</v>
      </c>
      <c r="S277" s="113">
        <v>0</v>
      </c>
      <c r="T277" s="114">
        <f>S277*H277</f>
        <v>0</v>
      </c>
      <c r="U277" s="28"/>
      <c r="V277" s="28"/>
      <c r="W277" s="28"/>
      <c r="X277" s="28"/>
      <c r="Y277" s="28"/>
      <c r="Z277" s="28"/>
      <c r="AA277" s="28"/>
      <c r="AB277" s="28"/>
      <c r="AC277" s="28"/>
      <c r="AD277" s="28"/>
      <c r="AE277" s="28"/>
      <c r="AR277" s="115" t="s">
        <v>440</v>
      </c>
      <c r="AT277" s="115" t="s">
        <v>291</v>
      </c>
      <c r="AU277" s="115" t="s">
        <v>84</v>
      </c>
      <c r="AY277" s="17" t="s">
        <v>150</v>
      </c>
      <c r="BE277" s="116">
        <f>IF(N277="základní",J277,0)</f>
        <v>0</v>
      </c>
      <c r="BF277" s="116">
        <f>IF(N277="snížená",J277,0)</f>
        <v>0</v>
      </c>
      <c r="BG277" s="116">
        <f>IF(N277="zákl. přenesená",J277,0)</f>
        <v>0</v>
      </c>
      <c r="BH277" s="116">
        <f>IF(N277="sníž. přenesená",J277,0)</f>
        <v>0</v>
      </c>
      <c r="BI277" s="116">
        <f>IF(N277="nulová",J277,0)</f>
        <v>0</v>
      </c>
      <c r="BJ277" s="17" t="s">
        <v>8</v>
      </c>
      <c r="BK277" s="116">
        <f>ROUND(I277*H277,0)</f>
        <v>0</v>
      </c>
      <c r="BL277" s="17" t="s">
        <v>230</v>
      </c>
      <c r="BM277" s="115" t="s">
        <v>566</v>
      </c>
    </row>
    <row r="278" spans="1:65" s="13" customFormat="1">
      <c r="B278" s="242"/>
      <c r="C278" s="243"/>
      <c r="D278" s="244" t="s">
        <v>159</v>
      </c>
      <c r="E278" s="245" t="s">
        <v>1</v>
      </c>
      <c r="F278" s="246" t="s">
        <v>492</v>
      </c>
      <c r="G278" s="243"/>
      <c r="H278" s="247">
        <v>42</v>
      </c>
      <c r="I278" s="243"/>
      <c r="J278" s="243"/>
      <c r="K278" s="243"/>
      <c r="L278" s="117"/>
      <c r="M278" s="119"/>
      <c r="N278" s="120"/>
      <c r="O278" s="120"/>
      <c r="P278" s="120"/>
      <c r="Q278" s="120"/>
      <c r="R278" s="120"/>
      <c r="S278" s="120"/>
      <c r="T278" s="121"/>
      <c r="AT278" s="118" t="s">
        <v>159</v>
      </c>
      <c r="AU278" s="118" t="s">
        <v>84</v>
      </c>
      <c r="AV278" s="13" t="s">
        <v>84</v>
      </c>
      <c r="AW278" s="13" t="s">
        <v>31</v>
      </c>
      <c r="AX278" s="13" t="s">
        <v>8</v>
      </c>
      <c r="AY278" s="118" t="s">
        <v>150</v>
      </c>
    </row>
    <row r="279" spans="1:65" s="2" customFormat="1" ht="24.2" customHeight="1">
      <c r="A279" s="28"/>
      <c r="B279" s="176"/>
      <c r="C279" s="253" t="s">
        <v>567</v>
      </c>
      <c r="D279" s="253" t="s">
        <v>291</v>
      </c>
      <c r="E279" s="254" t="s">
        <v>568</v>
      </c>
      <c r="F279" s="255" t="s">
        <v>569</v>
      </c>
      <c r="G279" s="256" t="s">
        <v>155</v>
      </c>
      <c r="H279" s="257">
        <v>13</v>
      </c>
      <c r="I279" s="166"/>
      <c r="J279" s="258">
        <f>ROUND(I279*H279,0)</f>
        <v>0</v>
      </c>
      <c r="K279" s="255" t="s">
        <v>1</v>
      </c>
      <c r="L279" s="131"/>
      <c r="M279" s="132" t="s">
        <v>1</v>
      </c>
      <c r="N279" s="133" t="s">
        <v>40</v>
      </c>
      <c r="O279" s="113">
        <v>0</v>
      </c>
      <c r="P279" s="113">
        <f>O279*H279</f>
        <v>0</v>
      </c>
      <c r="Q279" s="113">
        <v>8.0000000000000007E-5</v>
      </c>
      <c r="R279" s="113">
        <f>Q279*H279</f>
        <v>1.0400000000000001E-3</v>
      </c>
      <c r="S279" s="113">
        <v>0</v>
      </c>
      <c r="T279" s="114">
        <f>S279*H279</f>
        <v>0</v>
      </c>
      <c r="U279" s="28"/>
      <c r="V279" s="28"/>
      <c r="W279" s="28"/>
      <c r="X279" s="28"/>
      <c r="Y279" s="28"/>
      <c r="Z279" s="28"/>
      <c r="AA279" s="28"/>
      <c r="AB279" s="28"/>
      <c r="AC279" s="28"/>
      <c r="AD279" s="28"/>
      <c r="AE279" s="28"/>
      <c r="AR279" s="115" t="s">
        <v>440</v>
      </c>
      <c r="AT279" s="115" t="s">
        <v>291</v>
      </c>
      <c r="AU279" s="115" t="s">
        <v>84</v>
      </c>
      <c r="AY279" s="17" t="s">
        <v>150</v>
      </c>
      <c r="BE279" s="116">
        <f>IF(N279="základní",J279,0)</f>
        <v>0</v>
      </c>
      <c r="BF279" s="116">
        <f>IF(N279="snížená",J279,0)</f>
        <v>0</v>
      </c>
      <c r="BG279" s="116">
        <f>IF(N279="zákl. přenesená",J279,0)</f>
        <v>0</v>
      </c>
      <c r="BH279" s="116">
        <f>IF(N279="sníž. přenesená",J279,0)</f>
        <v>0</v>
      </c>
      <c r="BI279" s="116">
        <f>IF(N279="nulová",J279,0)</f>
        <v>0</v>
      </c>
      <c r="BJ279" s="17" t="s">
        <v>8</v>
      </c>
      <c r="BK279" s="116">
        <f>ROUND(I279*H279,0)</f>
        <v>0</v>
      </c>
      <c r="BL279" s="17" t="s">
        <v>230</v>
      </c>
      <c r="BM279" s="115" t="s">
        <v>570</v>
      </c>
    </row>
    <row r="280" spans="1:65" s="13" customFormat="1">
      <c r="B280" s="242"/>
      <c r="C280" s="243"/>
      <c r="D280" s="244" t="s">
        <v>159</v>
      </c>
      <c r="E280" s="245" t="s">
        <v>1</v>
      </c>
      <c r="F280" s="246" t="s">
        <v>571</v>
      </c>
      <c r="G280" s="243"/>
      <c r="H280" s="247">
        <v>13</v>
      </c>
      <c r="I280" s="243"/>
      <c r="J280" s="243"/>
      <c r="K280" s="243"/>
      <c r="L280" s="117"/>
      <c r="M280" s="119"/>
      <c r="N280" s="120"/>
      <c r="O280" s="120"/>
      <c r="P280" s="120"/>
      <c r="Q280" s="120"/>
      <c r="R280" s="120"/>
      <c r="S280" s="120"/>
      <c r="T280" s="121"/>
      <c r="AT280" s="118" t="s">
        <v>159</v>
      </c>
      <c r="AU280" s="118" t="s">
        <v>84</v>
      </c>
      <c r="AV280" s="13" t="s">
        <v>84</v>
      </c>
      <c r="AW280" s="13" t="s">
        <v>31</v>
      </c>
      <c r="AX280" s="13" t="s">
        <v>8</v>
      </c>
      <c r="AY280" s="118" t="s">
        <v>150</v>
      </c>
    </row>
    <row r="281" spans="1:65" s="2" customFormat="1" ht="33" customHeight="1">
      <c r="A281" s="28"/>
      <c r="B281" s="176"/>
      <c r="C281" s="236" t="s">
        <v>572</v>
      </c>
      <c r="D281" s="236" t="s">
        <v>152</v>
      </c>
      <c r="E281" s="237" t="s">
        <v>573</v>
      </c>
      <c r="F281" s="238" t="s">
        <v>574</v>
      </c>
      <c r="G281" s="239" t="s">
        <v>525</v>
      </c>
      <c r="H281" s="240">
        <v>32.200000000000003</v>
      </c>
      <c r="I281" s="165"/>
      <c r="J281" s="241">
        <f>ROUND(I281*H281,0)</f>
        <v>0</v>
      </c>
      <c r="K281" s="238" t="s">
        <v>156</v>
      </c>
      <c r="L281" s="29"/>
      <c r="M281" s="111" t="s">
        <v>1</v>
      </c>
      <c r="N281" s="112" t="s">
        <v>40</v>
      </c>
      <c r="O281" s="113">
        <v>0.25</v>
      </c>
      <c r="P281" s="113">
        <f>O281*H281</f>
        <v>8.0500000000000007</v>
      </c>
      <c r="Q281" s="113">
        <v>0</v>
      </c>
      <c r="R281" s="113">
        <f>Q281*H281</f>
        <v>0</v>
      </c>
      <c r="S281" s="113">
        <v>0</v>
      </c>
      <c r="T281" s="114">
        <f>S281*H281</f>
        <v>0</v>
      </c>
      <c r="U281" s="28"/>
      <c r="V281" s="28"/>
      <c r="W281" s="28"/>
      <c r="X281" s="28"/>
      <c r="Y281" s="28"/>
      <c r="Z281" s="28"/>
      <c r="AA281" s="28"/>
      <c r="AB281" s="28"/>
      <c r="AC281" s="28"/>
      <c r="AD281" s="28"/>
      <c r="AE281" s="28"/>
      <c r="AR281" s="115" t="s">
        <v>230</v>
      </c>
      <c r="AT281" s="115" t="s">
        <v>152</v>
      </c>
      <c r="AU281" s="115" t="s">
        <v>84</v>
      </c>
      <c r="AY281" s="17" t="s">
        <v>150</v>
      </c>
      <c r="BE281" s="116">
        <f>IF(N281="základní",J281,0)</f>
        <v>0</v>
      </c>
      <c r="BF281" s="116">
        <f>IF(N281="snížená",J281,0)</f>
        <v>0</v>
      </c>
      <c r="BG281" s="116">
        <f>IF(N281="zákl. přenesená",J281,0)</f>
        <v>0</v>
      </c>
      <c r="BH281" s="116">
        <f>IF(N281="sníž. přenesená",J281,0)</f>
        <v>0</v>
      </c>
      <c r="BI281" s="116">
        <f>IF(N281="nulová",J281,0)</f>
        <v>0</v>
      </c>
      <c r="BJ281" s="17" t="s">
        <v>8</v>
      </c>
      <c r="BK281" s="116">
        <f>ROUND(I281*H281,0)</f>
        <v>0</v>
      </c>
      <c r="BL281" s="17" t="s">
        <v>230</v>
      </c>
      <c r="BM281" s="115" t="s">
        <v>575</v>
      </c>
    </row>
    <row r="282" spans="1:65" s="13" customFormat="1">
      <c r="B282" s="242"/>
      <c r="C282" s="243"/>
      <c r="D282" s="244" t="s">
        <v>159</v>
      </c>
      <c r="E282" s="245" t="s">
        <v>1</v>
      </c>
      <c r="F282" s="246" t="s">
        <v>576</v>
      </c>
      <c r="G282" s="243"/>
      <c r="H282" s="247">
        <v>32.200000000000003</v>
      </c>
      <c r="I282" s="243"/>
      <c r="J282" s="243"/>
      <c r="K282" s="243"/>
      <c r="L282" s="117"/>
      <c r="M282" s="119"/>
      <c r="N282" s="120"/>
      <c r="O282" s="120"/>
      <c r="P282" s="120"/>
      <c r="Q282" s="120"/>
      <c r="R282" s="120"/>
      <c r="S282" s="120"/>
      <c r="T282" s="121"/>
      <c r="AT282" s="118" t="s">
        <v>159</v>
      </c>
      <c r="AU282" s="118" t="s">
        <v>84</v>
      </c>
      <c r="AV282" s="13" t="s">
        <v>84</v>
      </c>
      <c r="AW282" s="13" t="s">
        <v>31</v>
      </c>
      <c r="AX282" s="13" t="s">
        <v>8</v>
      </c>
      <c r="AY282" s="118" t="s">
        <v>150</v>
      </c>
    </row>
    <row r="283" spans="1:65" s="2" customFormat="1" ht="16.5" customHeight="1">
      <c r="A283" s="28"/>
      <c r="B283" s="176"/>
      <c r="C283" s="253" t="s">
        <v>577</v>
      </c>
      <c r="D283" s="253" t="s">
        <v>291</v>
      </c>
      <c r="E283" s="254" t="s">
        <v>578</v>
      </c>
      <c r="F283" s="255" t="s">
        <v>579</v>
      </c>
      <c r="G283" s="256" t="s">
        <v>163</v>
      </c>
      <c r="H283" s="257">
        <v>0.85</v>
      </c>
      <c r="I283" s="166"/>
      <c r="J283" s="258">
        <f>ROUND(I283*H283,0)</f>
        <v>0</v>
      </c>
      <c r="K283" s="255" t="s">
        <v>1</v>
      </c>
      <c r="L283" s="131"/>
      <c r="M283" s="132" t="s">
        <v>1</v>
      </c>
      <c r="N283" s="133" t="s">
        <v>40</v>
      </c>
      <c r="O283" s="113">
        <v>0</v>
      </c>
      <c r="P283" s="113">
        <f>O283*H283</f>
        <v>0</v>
      </c>
      <c r="Q283" s="113">
        <v>0.75</v>
      </c>
      <c r="R283" s="113">
        <f>Q283*H283</f>
        <v>0.63749999999999996</v>
      </c>
      <c r="S283" s="113">
        <v>0</v>
      </c>
      <c r="T283" s="114">
        <f>S283*H283</f>
        <v>0</v>
      </c>
      <c r="U283" s="28"/>
      <c r="V283" s="28"/>
      <c r="W283" s="28"/>
      <c r="X283" s="28"/>
      <c r="Y283" s="28"/>
      <c r="Z283" s="28"/>
      <c r="AA283" s="28"/>
      <c r="AB283" s="28"/>
      <c r="AC283" s="28"/>
      <c r="AD283" s="28"/>
      <c r="AE283" s="28"/>
      <c r="AR283" s="115" t="s">
        <v>440</v>
      </c>
      <c r="AT283" s="115" t="s">
        <v>291</v>
      </c>
      <c r="AU283" s="115" t="s">
        <v>84</v>
      </c>
      <c r="AY283" s="17" t="s">
        <v>150</v>
      </c>
      <c r="BE283" s="116">
        <f>IF(N283="základní",J283,0)</f>
        <v>0</v>
      </c>
      <c r="BF283" s="116">
        <f>IF(N283="snížená",J283,0)</f>
        <v>0</v>
      </c>
      <c r="BG283" s="116">
        <f>IF(N283="zákl. přenesená",J283,0)</f>
        <v>0</v>
      </c>
      <c r="BH283" s="116">
        <f>IF(N283="sníž. přenesená",J283,0)</f>
        <v>0</v>
      </c>
      <c r="BI283" s="116">
        <f>IF(N283="nulová",J283,0)</f>
        <v>0</v>
      </c>
      <c r="BJ283" s="17" t="s">
        <v>8</v>
      </c>
      <c r="BK283" s="116">
        <f>ROUND(I283*H283,0)</f>
        <v>0</v>
      </c>
      <c r="BL283" s="17" t="s">
        <v>230</v>
      </c>
      <c r="BM283" s="115" t="s">
        <v>580</v>
      </c>
    </row>
    <row r="284" spans="1:65" s="13" customFormat="1">
      <c r="B284" s="242"/>
      <c r="C284" s="243"/>
      <c r="D284" s="244" t="s">
        <v>159</v>
      </c>
      <c r="E284" s="245" t="s">
        <v>1</v>
      </c>
      <c r="F284" s="246" t="s">
        <v>581</v>
      </c>
      <c r="G284" s="243"/>
      <c r="H284" s="247">
        <v>0.85</v>
      </c>
      <c r="I284" s="243"/>
      <c r="J284" s="243"/>
      <c r="K284" s="243"/>
      <c r="L284" s="117"/>
      <c r="M284" s="119"/>
      <c r="N284" s="120"/>
      <c r="O284" s="120"/>
      <c r="P284" s="120"/>
      <c r="Q284" s="120"/>
      <c r="R284" s="120"/>
      <c r="S284" s="120"/>
      <c r="T284" s="121"/>
      <c r="AT284" s="118" t="s">
        <v>159</v>
      </c>
      <c r="AU284" s="118" t="s">
        <v>84</v>
      </c>
      <c r="AV284" s="13" t="s">
        <v>84</v>
      </c>
      <c r="AW284" s="13" t="s">
        <v>31</v>
      </c>
      <c r="AX284" s="13" t="s">
        <v>8</v>
      </c>
      <c r="AY284" s="118" t="s">
        <v>150</v>
      </c>
    </row>
    <row r="285" spans="1:65" s="2" customFormat="1" ht="24.2" customHeight="1">
      <c r="A285" s="28"/>
      <c r="B285" s="176"/>
      <c r="C285" s="236" t="s">
        <v>582</v>
      </c>
      <c r="D285" s="236" t="s">
        <v>152</v>
      </c>
      <c r="E285" s="237" t="s">
        <v>583</v>
      </c>
      <c r="F285" s="238" t="s">
        <v>584</v>
      </c>
      <c r="G285" s="239" t="s">
        <v>192</v>
      </c>
      <c r="H285" s="240">
        <v>1.085</v>
      </c>
      <c r="I285" s="165"/>
      <c r="J285" s="241">
        <f>ROUND(I285*H285,0)</f>
        <v>0</v>
      </c>
      <c r="K285" s="238" t="s">
        <v>156</v>
      </c>
      <c r="L285" s="29"/>
      <c r="M285" s="111" t="s">
        <v>1</v>
      </c>
      <c r="N285" s="112" t="s">
        <v>40</v>
      </c>
      <c r="O285" s="113">
        <v>3.79</v>
      </c>
      <c r="P285" s="113">
        <f>O285*H285</f>
        <v>4.1121499999999997</v>
      </c>
      <c r="Q285" s="113">
        <v>0</v>
      </c>
      <c r="R285" s="113">
        <f>Q285*H285</f>
        <v>0</v>
      </c>
      <c r="S285" s="113">
        <v>0</v>
      </c>
      <c r="T285" s="114">
        <f>S285*H285</f>
        <v>0</v>
      </c>
      <c r="U285" s="28"/>
      <c r="V285" s="28"/>
      <c r="W285" s="28"/>
      <c r="X285" s="28"/>
      <c r="Y285" s="28"/>
      <c r="Z285" s="28"/>
      <c r="AA285" s="28"/>
      <c r="AB285" s="28"/>
      <c r="AC285" s="28"/>
      <c r="AD285" s="28"/>
      <c r="AE285" s="28"/>
      <c r="AR285" s="115" t="s">
        <v>230</v>
      </c>
      <c r="AT285" s="115" t="s">
        <v>152</v>
      </c>
      <c r="AU285" s="115" t="s">
        <v>84</v>
      </c>
      <c r="AY285" s="17" t="s">
        <v>150</v>
      </c>
      <c r="BE285" s="116">
        <f>IF(N285="základní",J285,0)</f>
        <v>0</v>
      </c>
      <c r="BF285" s="116">
        <f>IF(N285="snížená",J285,0)</f>
        <v>0</v>
      </c>
      <c r="BG285" s="116">
        <f>IF(N285="zákl. přenesená",J285,0)</f>
        <v>0</v>
      </c>
      <c r="BH285" s="116">
        <f>IF(N285="sníž. přenesená",J285,0)</f>
        <v>0</v>
      </c>
      <c r="BI285" s="116">
        <f>IF(N285="nulová",J285,0)</f>
        <v>0</v>
      </c>
      <c r="BJ285" s="17" t="s">
        <v>8</v>
      </c>
      <c r="BK285" s="116">
        <f>ROUND(I285*H285,0)</f>
        <v>0</v>
      </c>
      <c r="BL285" s="17" t="s">
        <v>230</v>
      </c>
      <c r="BM285" s="115" t="s">
        <v>585</v>
      </c>
    </row>
    <row r="286" spans="1:65" s="12" customFormat="1" ht="22.9" customHeight="1">
      <c r="B286" s="229"/>
      <c r="C286" s="230"/>
      <c r="D286" s="231" t="s">
        <v>74</v>
      </c>
      <c r="E286" s="234" t="s">
        <v>586</v>
      </c>
      <c r="F286" s="234" t="s">
        <v>587</v>
      </c>
      <c r="G286" s="230"/>
      <c r="H286" s="230"/>
      <c r="I286" s="273"/>
      <c r="J286" s="235">
        <f>BK286</f>
        <v>0</v>
      </c>
      <c r="K286" s="230"/>
      <c r="L286" s="103"/>
      <c r="M286" s="105"/>
      <c r="N286" s="106"/>
      <c r="O286" s="106"/>
      <c r="P286" s="107">
        <f>SUM(P287:P297)</f>
        <v>11.502224999999999</v>
      </c>
      <c r="Q286" s="106"/>
      <c r="R286" s="107">
        <f>SUM(R287:R297)</f>
        <v>0.17490381999999999</v>
      </c>
      <c r="S286" s="106"/>
      <c r="T286" s="108">
        <f>SUM(T287:T297)</f>
        <v>0</v>
      </c>
      <c r="AR286" s="104" t="s">
        <v>84</v>
      </c>
      <c r="AT286" s="109" t="s">
        <v>74</v>
      </c>
      <c r="AU286" s="109" t="s">
        <v>8</v>
      </c>
      <c r="AY286" s="104" t="s">
        <v>150</v>
      </c>
      <c r="BK286" s="110">
        <f>SUM(BK287:BK297)</f>
        <v>0</v>
      </c>
    </row>
    <row r="287" spans="1:65" s="2" customFormat="1" ht="24.2" customHeight="1">
      <c r="A287" s="28"/>
      <c r="B287" s="176"/>
      <c r="C287" s="236" t="s">
        <v>588</v>
      </c>
      <c r="D287" s="236" t="s">
        <v>152</v>
      </c>
      <c r="E287" s="237" t="s">
        <v>589</v>
      </c>
      <c r="F287" s="238" t="s">
        <v>590</v>
      </c>
      <c r="G287" s="239" t="s">
        <v>591</v>
      </c>
      <c r="H287" s="240">
        <v>145.6</v>
      </c>
      <c r="I287" s="165"/>
      <c r="J287" s="241">
        <f>ROUND(I287*H287,0)</f>
        <v>0</v>
      </c>
      <c r="K287" s="238" t="s">
        <v>156</v>
      </c>
      <c r="L287" s="29"/>
      <c r="M287" s="111" t="s">
        <v>1</v>
      </c>
      <c r="N287" s="112" t="s">
        <v>40</v>
      </c>
      <c r="O287" s="113">
        <v>7.4999999999999997E-2</v>
      </c>
      <c r="P287" s="113">
        <f>O287*H287</f>
        <v>10.92</v>
      </c>
      <c r="Q287" s="113">
        <v>5.1262499999999999E-5</v>
      </c>
      <c r="R287" s="113">
        <f>Q287*H287</f>
        <v>7.4638199999999995E-3</v>
      </c>
      <c r="S287" s="113">
        <v>0</v>
      </c>
      <c r="T287" s="114">
        <f>S287*H287</f>
        <v>0</v>
      </c>
      <c r="U287" s="28"/>
      <c r="V287" s="28"/>
      <c r="W287" s="28"/>
      <c r="X287" s="28"/>
      <c r="Y287" s="28"/>
      <c r="Z287" s="28"/>
      <c r="AA287" s="28"/>
      <c r="AB287" s="28"/>
      <c r="AC287" s="28"/>
      <c r="AD287" s="28"/>
      <c r="AE287" s="28"/>
      <c r="AR287" s="115" t="s">
        <v>230</v>
      </c>
      <c r="AT287" s="115" t="s">
        <v>152</v>
      </c>
      <c r="AU287" s="115" t="s">
        <v>84</v>
      </c>
      <c r="AY287" s="17" t="s">
        <v>150</v>
      </c>
      <c r="BE287" s="116">
        <f>IF(N287="základní",J287,0)</f>
        <v>0</v>
      </c>
      <c r="BF287" s="116">
        <f>IF(N287="snížená",J287,0)</f>
        <v>0</v>
      </c>
      <c r="BG287" s="116">
        <f>IF(N287="zákl. přenesená",J287,0)</f>
        <v>0</v>
      </c>
      <c r="BH287" s="116">
        <f>IF(N287="sníž. přenesená",J287,0)</f>
        <v>0</v>
      </c>
      <c r="BI287" s="116">
        <f>IF(N287="nulová",J287,0)</f>
        <v>0</v>
      </c>
      <c r="BJ287" s="17" t="s">
        <v>8</v>
      </c>
      <c r="BK287" s="116">
        <f>ROUND(I287*H287,0)</f>
        <v>0</v>
      </c>
      <c r="BL287" s="17" t="s">
        <v>230</v>
      </c>
      <c r="BM287" s="115" t="s">
        <v>592</v>
      </c>
    </row>
    <row r="288" spans="1:65" s="13" customFormat="1">
      <c r="B288" s="242"/>
      <c r="C288" s="243"/>
      <c r="D288" s="244" t="s">
        <v>159</v>
      </c>
      <c r="E288" s="245" t="s">
        <v>1</v>
      </c>
      <c r="F288" s="246" t="s">
        <v>593</v>
      </c>
      <c r="G288" s="243"/>
      <c r="H288" s="247">
        <v>86.1</v>
      </c>
      <c r="I288" s="243"/>
      <c r="J288" s="243"/>
      <c r="K288" s="243"/>
      <c r="L288" s="117"/>
      <c r="M288" s="119"/>
      <c r="N288" s="120"/>
      <c r="O288" s="120"/>
      <c r="P288" s="120"/>
      <c r="Q288" s="120"/>
      <c r="R288" s="120"/>
      <c r="S288" s="120"/>
      <c r="T288" s="121"/>
      <c r="AT288" s="118" t="s">
        <v>159</v>
      </c>
      <c r="AU288" s="118" t="s">
        <v>84</v>
      </c>
      <c r="AV288" s="13" t="s">
        <v>84</v>
      </c>
      <c r="AW288" s="13" t="s">
        <v>31</v>
      </c>
      <c r="AX288" s="13" t="s">
        <v>75</v>
      </c>
      <c r="AY288" s="118" t="s">
        <v>150</v>
      </c>
    </row>
    <row r="289" spans="1:65" s="14" customFormat="1">
      <c r="B289" s="248"/>
      <c r="C289" s="249"/>
      <c r="D289" s="244" t="s">
        <v>159</v>
      </c>
      <c r="E289" s="250" t="s">
        <v>314</v>
      </c>
      <c r="F289" s="251" t="s">
        <v>594</v>
      </c>
      <c r="G289" s="249"/>
      <c r="H289" s="252">
        <v>86.1</v>
      </c>
      <c r="I289" s="249"/>
      <c r="J289" s="249"/>
      <c r="K289" s="249"/>
      <c r="L289" s="122"/>
      <c r="M289" s="124"/>
      <c r="N289" s="125"/>
      <c r="O289" s="125"/>
      <c r="P289" s="125"/>
      <c r="Q289" s="125"/>
      <c r="R289" s="125"/>
      <c r="S289" s="125"/>
      <c r="T289" s="126"/>
      <c r="AT289" s="123" t="s">
        <v>159</v>
      </c>
      <c r="AU289" s="123" t="s">
        <v>84</v>
      </c>
      <c r="AV289" s="14" t="s">
        <v>167</v>
      </c>
      <c r="AW289" s="14" t="s">
        <v>31</v>
      </c>
      <c r="AX289" s="14" t="s">
        <v>75</v>
      </c>
      <c r="AY289" s="123" t="s">
        <v>150</v>
      </c>
    </row>
    <row r="290" spans="1:65" s="13" customFormat="1">
      <c r="B290" s="242"/>
      <c r="C290" s="243"/>
      <c r="D290" s="244" t="s">
        <v>159</v>
      </c>
      <c r="E290" s="245" t="s">
        <v>1</v>
      </c>
      <c r="F290" s="246" t="s">
        <v>595</v>
      </c>
      <c r="G290" s="243"/>
      <c r="H290" s="247">
        <v>59.5</v>
      </c>
      <c r="I290" s="243"/>
      <c r="J290" s="243"/>
      <c r="K290" s="243"/>
      <c r="L290" s="117"/>
      <c r="M290" s="119"/>
      <c r="N290" s="120"/>
      <c r="O290" s="120"/>
      <c r="P290" s="120"/>
      <c r="Q290" s="120"/>
      <c r="R290" s="120"/>
      <c r="S290" s="120"/>
      <c r="T290" s="121"/>
      <c r="AT290" s="118" t="s">
        <v>159</v>
      </c>
      <c r="AU290" s="118" t="s">
        <v>84</v>
      </c>
      <c r="AV290" s="13" t="s">
        <v>84</v>
      </c>
      <c r="AW290" s="13" t="s">
        <v>31</v>
      </c>
      <c r="AX290" s="13" t="s">
        <v>75</v>
      </c>
      <c r="AY290" s="118" t="s">
        <v>150</v>
      </c>
    </row>
    <row r="291" spans="1:65" s="14" customFormat="1">
      <c r="B291" s="248"/>
      <c r="C291" s="249"/>
      <c r="D291" s="244" t="s">
        <v>159</v>
      </c>
      <c r="E291" s="250" t="s">
        <v>317</v>
      </c>
      <c r="F291" s="251" t="s">
        <v>596</v>
      </c>
      <c r="G291" s="249"/>
      <c r="H291" s="252">
        <v>59.5</v>
      </c>
      <c r="I291" s="249"/>
      <c r="J291" s="249"/>
      <c r="K291" s="249"/>
      <c r="L291" s="122"/>
      <c r="M291" s="124"/>
      <c r="N291" s="125"/>
      <c r="O291" s="125"/>
      <c r="P291" s="125"/>
      <c r="Q291" s="125"/>
      <c r="R291" s="125"/>
      <c r="S291" s="125"/>
      <c r="T291" s="126"/>
      <c r="AT291" s="123" t="s">
        <v>159</v>
      </c>
      <c r="AU291" s="123" t="s">
        <v>84</v>
      </c>
      <c r="AV291" s="14" t="s">
        <v>167</v>
      </c>
      <c r="AW291" s="14" t="s">
        <v>31</v>
      </c>
      <c r="AX291" s="14" t="s">
        <v>75</v>
      </c>
      <c r="AY291" s="123" t="s">
        <v>150</v>
      </c>
    </row>
    <row r="292" spans="1:65" s="15" customFormat="1">
      <c r="B292" s="274"/>
      <c r="C292" s="275"/>
      <c r="D292" s="244" t="s">
        <v>159</v>
      </c>
      <c r="E292" s="276" t="s">
        <v>1</v>
      </c>
      <c r="F292" s="277" t="s">
        <v>597</v>
      </c>
      <c r="G292" s="275"/>
      <c r="H292" s="278">
        <v>145.6</v>
      </c>
      <c r="I292" s="275"/>
      <c r="J292" s="275"/>
      <c r="K292" s="275"/>
      <c r="L292" s="134"/>
      <c r="M292" s="136"/>
      <c r="N292" s="137"/>
      <c r="O292" s="137"/>
      <c r="P292" s="137"/>
      <c r="Q292" s="137"/>
      <c r="R292" s="137"/>
      <c r="S292" s="137"/>
      <c r="T292" s="138"/>
      <c r="AT292" s="135" t="s">
        <v>159</v>
      </c>
      <c r="AU292" s="135" t="s">
        <v>84</v>
      </c>
      <c r="AV292" s="15" t="s">
        <v>157</v>
      </c>
      <c r="AW292" s="15" t="s">
        <v>31</v>
      </c>
      <c r="AX292" s="15" t="s">
        <v>8</v>
      </c>
      <c r="AY292" s="135" t="s">
        <v>150</v>
      </c>
    </row>
    <row r="293" spans="1:65" s="2" customFormat="1" ht="16.5" customHeight="1">
      <c r="A293" s="28"/>
      <c r="B293" s="176"/>
      <c r="C293" s="253" t="s">
        <v>598</v>
      </c>
      <c r="D293" s="253" t="s">
        <v>291</v>
      </c>
      <c r="E293" s="254" t="s">
        <v>599</v>
      </c>
      <c r="F293" s="255" t="s">
        <v>600</v>
      </c>
      <c r="G293" s="256" t="s">
        <v>591</v>
      </c>
      <c r="H293" s="257">
        <v>99.015000000000001</v>
      </c>
      <c r="I293" s="166"/>
      <c r="J293" s="258">
        <f>ROUND(I293*H293,0)</f>
        <v>0</v>
      </c>
      <c r="K293" s="255" t="s">
        <v>1</v>
      </c>
      <c r="L293" s="131"/>
      <c r="M293" s="132" t="s">
        <v>1</v>
      </c>
      <c r="N293" s="133" t="s">
        <v>40</v>
      </c>
      <c r="O293" s="113">
        <v>0</v>
      </c>
      <c r="P293" s="113">
        <f>O293*H293</f>
        <v>0</v>
      </c>
      <c r="Q293" s="113">
        <v>1E-3</v>
      </c>
      <c r="R293" s="113">
        <f>Q293*H293</f>
        <v>9.9015000000000006E-2</v>
      </c>
      <c r="S293" s="113">
        <v>0</v>
      </c>
      <c r="T293" s="114">
        <f>S293*H293</f>
        <v>0</v>
      </c>
      <c r="U293" s="28"/>
      <c r="V293" s="28"/>
      <c r="W293" s="28"/>
      <c r="X293" s="28"/>
      <c r="Y293" s="28"/>
      <c r="Z293" s="28"/>
      <c r="AA293" s="28"/>
      <c r="AB293" s="28"/>
      <c r="AC293" s="28"/>
      <c r="AD293" s="28"/>
      <c r="AE293" s="28"/>
      <c r="AR293" s="115" t="s">
        <v>440</v>
      </c>
      <c r="AT293" s="115" t="s">
        <v>291</v>
      </c>
      <c r="AU293" s="115" t="s">
        <v>84</v>
      </c>
      <c r="AY293" s="17" t="s">
        <v>150</v>
      </c>
      <c r="BE293" s="116">
        <f>IF(N293="základní",J293,0)</f>
        <v>0</v>
      </c>
      <c r="BF293" s="116">
        <f>IF(N293="snížená",J293,0)</f>
        <v>0</v>
      </c>
      <c r="BG293" s="116">
        <f>IF(N293="zákl. přenesená",J293,0)</f>
        <v>0</v>
      </c>
      <c r="BH293" s="116">
        <f>IF(N293="sníž. přenesená",J293,0)</f>
        <v>0</v>
      </c>
      <c r="BI293" s="116">
        <f>IF(N293="nulová",J293,0)</f>
        <v>0</v>
      </c>
      <c r="BJ293" s="17" t="s">
        <v>8</v>
      </c>
      <c r="BK293" s="116">
        <f>ROUND(I293*H293,0)</f>
        <v>0</v>
      </c>
      <c r="BL293" s="17" t="s">
        <v>230</v>
      </c>
      <c r="BM293" s="115" t="s">
        <v>601</v>
      </c>
    </row>
    <row r="294" spans="1:65" s="13" customFormat="1">
      <c r="B294" s="242"/>
      <c r="C294" s="243"/>
      <c r="D294" s="244" t="s">
        <v>159</v>
      </c>
      <c r="E294" s="245" t="s">
        <v>1</v>
      </c>
      <c r="F294" s="246" t="s">
        <v>602</v>
      </c>
      <c r="G294" s="243"/>
      <c r="H294" s="247">
        <v>99.015000000000001</v>
      </c>
      <c r="I294" s="243"/>
      <c r="J294" s="243"/>
      <c r="K294" s="243"/>
      <c r="L294" s="117"/>
      <c r="M294" s="119"/>
      <c r="N294" s="120"/>
      <c r="O294" s="120"/>
      <c r="P294" s="120"/>
      <c r="Q294" s="120"/>
      <c r="R294" s="120"/>
      <c r="S294" s="120"/>
      <c r="T294" s="121"/>
      <c r="AT294" s="118" t="s">
        <v>159</v>
      </c>
      <c r="AU294" s="118" t="s">
        <v>84</v>
      </c>
      <c r="AV294" s="13" t="s">
        <v>84</v>
      </c>
      <c r="AW294" s="13" t="s">
        <v>31</v>
      </c>
      <c r="AX294" s="13" t="s">
        <v>8</v>
      </c>
      <c r="AY294" s="118" t="s">
        <v>150</v>
      </c>
    </row>
    <row r="295" spans="1:65" s="2" customFormat="1" ht="16.5" customHeight="1">
      <c r="A295" s="28"/>
      <c r="B295" s="176"/>
      <c r="C295" s="253" t="s">
        <v>603</v>
      </c>
      <c r="D295" s="253" t="s">
        <v>291</v>
      </c>
      <c r="E295" s="254" t="s">
        <v>604</v>
      </c>
      <c r="F295" s="255" t="s">
        <v>605</v>
      </c>
      <c r="G295" s="256" t="s">
        <v>591</v>
      </c>
      <c r="H295" s="257">
        <v>68.424999999999997</v>
      </c>
      <c r="I295" s="166"/>
      <c r="J295" s="258">
        <f>ROUND(I295*H295,0)</f>
        <v>0</v>
      </c>
      <c r="K295" s="255" t="s">
        <v>1</v>
      </c>
      <c r="L295" s="131"/>
      <c r="M295" s="132" t="s">
        <v>1</v>
      </c>
      <c r="N295" s="133" t="s">
        <v>40</v>
      </c>
      <c r="O295" s="113">
        <v>0</v>
      </c>
      <c r="P295" s="113">
        <f>O295*H295</f>
        <v>0</v>
      </c>
      <c r="Q295" s="113">
        <v>1E-3</v>
      </c>
      <c r="R295" s="113">
        <f>Q295*H295</f>
        <v>6.8425E-2</v>
      </c>
      <c r="S295" s="113">
        <v>0</v>
      </c>
      <c r="T295" s="114">
        <f>S295*H295</f>
        <v>0</v>
      </c>
      <c r="U295" s="28"/>
      <c r="V295" s="28"/>
      <c r="W295" s="28"/>
      <c r="X295" s="28"/>
      <c r="Y295" s="28"/>
      <c r="Z295" s="28"/>
      <c r="AA295" s="28"/>
      <c r="AB295" s="28"/>
      <c r="AC295" s="28"/>
      <c r="AD295" s="28"/>
      <c r="AE295" s="28"/>
      <c r="AR295" s="115" t="s">
        <v>440</v>
      </c>
      <c r="AT295" s="115" t="s">
        <v>291</v>
      </c>
      <c r="AU295" s="115" t="s">
        <v>84</v>
      </c>
      <c r="AY295" s="17" t="s">
        <v>150</v>
      </c>
      <c r="BE295" s="116">
        <f>IF(N295="základní",J295,0)</f>
        <v>0</v>
      </c>
      <c r="BF295" s="116">
        <f>IF(N295="snížená",J295,0)</f>
        <v>0</v>
      </c>
      <c r="BG295" s="116">
        <f>IF(N295="zákl. přenesená",J295,0)</f>
        <v>0</v>
      </c>
      <c r="BH295" s="116">
        <f>IF(N295="sníž. přenesená",J295,0)</f>
        <v>0</v>
      </c>
      <c r="BI295" s="116">
        <f>IF(N295="nulová",J295,0)</f>
        <v>0</v>
      </c>
      <c r="BJ295" s="17" t="s">
        <v>8</v>
      </c>
      <c r="BK295" s="116">
        <f>ROUND(I295*H295,0)</f>
        <v>0</v>
      </c>
      <c r="BL295" s="17" t="s">
        <v>230</v>
      </c>
      <c r="BM295" s="115" t="s">
        <v>606</v>
      </c>
    </row>
    <row r="296" spans="1:65" s="13" customFormat="1">
      <c r="B296" s="242"/>
      <c r="C296" s="243"/>
      <c r="D296" s="244" t="s">
        <v>159</v>
      </c>
      <c r="E296" s="245" t="s">
        <v>1</v>
      </c>
      <c r="F296" s="246" t="s">
        <v>607</v>
      </c>
      <c r="G296" s="243"/>
      <c r="H296" s="247">
        <v>68.424999999999997</v>
      </c>
      <c r="I296" s="243"/>
      <c r="J296" s="243"/>
      <c r="K296" s="243"/>
      <c r="L296" s="117"/>
      <c r="M296" s="119"/>
      <c r="N296" s="120"/>
      <c r="O296" s="120"/>
      <c r="P296" s="120"/>
      <c r="Q296" s="120"/>
      <c r="R296" s="120"/>
      <c r="S296" s="120"/>
      <c r="T296" s="121"/>
      <c r="AT296" s="118" t="s">
        <v>159</v>
      </c>
      <c r="AU296" s="118" t="s">
        <v>84</v>
      </c>
      <c r="AV296" s="13" t="s">
        <v>84</v>
      </c>
      <c r="AW296" s="13" t="s">
        <v>31</v>
      </c>
      <c r="AX296" s="13" t="s">
        <v>8</v>
      </c>
      <c r="AY296" s="118" t="s">
        <v>150</v>
      </c>
    </row>
    <row r="297" spans="1:65" s="2" customFormat="1" ht="24.2" customHeight="1">
      <c r="A297" s="28"/>
      <c r="B297" s="176"/>
      <c r="C297" s="236" t="s">
        <v>608</v>
      </c>
      <c r="D297" s="236" t="s">
        <v>152</v>
      </c>
      <c r="E297" s="237" t="s">
        <v>609</v>
      </c>
      <c r="F297" s="238" t="s">
        <v>610</v>
      </c>
      <c r="G297" s="239" t="s">
        <v>192</v>
      </c>
      <c r="H297" s="240">
        <v>0.17499999999999999</v>
      </c>
      <c r="I297" s="165"/>
      <c r="J297" s="241">
        <f>ROUND(I297*H297,0)</f>
        <v>0</v>
      </c>
      <c r="K297" s="238" t="s">
        <v>156</v>
      </c>
      <c r="L297" s="29"/>
      <c r="M297" s="127" t="s">
        <v>1</v>
      </c>
      <c r="N297" s="128" t="s">
        <v>40</v>
      </c>
      <c r="O297" s="129">
        <v>3.327</v>
      </c>
      <c r="P297" s="129">
        <f>O297*H297</f>
        <v>0.58222499999999999</v>
      </c>
      <c r="Q297" s="129">
        <v>0</v>
      </c>
      <c r="R297" s="129">
        <f>Q297*H297</f>
        <v>0</v>
      </c>
      <c r="S297" s="129">
        <v>0</v>
      </c>
      <c r="T297" s="130">
        <f>S297*H297</f>
        <v>0</v>
      </c>
      <c r="U297" s="28"/>
      <c r="V297" s="28"/>
      <c r="W297" s="28"/>
      <c r="X297" s="28"/>
      <c r="Y297" s="28"/>
      <c r="Z297" s="28"/>
      <c r="AA297" s="28"/>
      <c r="AB297" s="28"/>
      <c r="AC297" s="28"/>
      <c r="AD297" s="28"/>
      <c r="AE297" s="28"/>
      <c r="AR297" s="115" t="s">
        <v>230</v>
      </c>
      <c r="AT297" s="115" t="s">
        <v>152</v>
      </c>
      <c r="AU297" s="115" t="s">
        <v>84</v>
      </c>
      <c r="AY297" s="17" t="s">
        <v>150</v>
      </c>
      <c r="BE297" s="116">
        <f>IF(N297="základní",J297,0)</f>
        <v>0</v>
      </c>
      <c r="BF297" s="116">
        <f>IF(N297="snížená",J297,0)</f>
        <v>0</v>
      </c>
      <c r="BG297" s="116">
        <f>IF(N297="zákl. přenesená",J297,0)</f>
        <v>0</v>
      </c>
      <c r="BH297" s="116">
        <f>IF(N297="sníž. přenesená",J297,0)</f>
        <v>0</v>
      </c>
      <c r="BI297" s="116">
        <f>IF(N297="nulová",J297,0)</f>
        <v>0</v>
      </c>
      <c r="BJ297" s="17" t="s">
        <v>8</v>
      </c>
      <c r="BK297" s="116">
        <f>ROUND(I297*H297,0)</f>
        <v>0</v>
      </c>
      <c r="BL297" s="17" t="s">
        <v>230</v>
      </c>
      <c r="BM297" s="115" t="s">
        <v>611</v>
      </c>
    </row>
    <row r="298" spans="1:65" s="2" customFormat="1" ht="6.95" customHeight="1">
      <c r="A298" s="28"/>
      <c r="B298" s="205"/>
      <c r="C298" s="206"/>
      <c r="D298" s="206"/>
      <c r="E298" s="206"/>
      <c r="F298" s="206"/>
      <c r="G298" s="206"/>
      <c r="H298" s="206"/>
      <c r="I298" s="206"/>
      <c r="J298" s="206"/>
      <c r="K298" s="206"/>
      <c r="L298" s="29"/>
      <c r="M298" s="28"/>
      <c r="O298" s="28"/>
      <c r="P298" s="28"/>
      <c r="Q298" s="28"/>
      <c r="R298" s="28"/>
      <c r="S298" s="28"/>
      <c r="T298" s="28"/>
      <c r="U298" s="28"/>
      <c r="V298" s="28"/>
      <c r="W298" s="28"/>
      <c r="X298" s="28"/>
      <c r="Y298" s="28"/>
      <c r="Z298" s="28"/>
      <c r="AA298" s="28"/>
      <c r="AB298" s="28"/>
      <c r="AC298" s="28"/>
      <c r="AD298" s="28"/>
      <c r="AE298" s="28"/>
    </row>
  </sheetData>
  <sheetProtection password="D62F" sheet="1" objects="1" scenarios="1"/>
  <autoFilter ref="C128:K297"/>
  <mergeCells count="9"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13"/>
  <sheetViews>
    <sheetView showGridLines="0" topLeftCell="A105" workbookViewId="0">
      <selection activeCell="E141" sqref="E14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93</v>
      </c>
      <c r="AZ2" s="88" t="s">
        <v>245</v>
      </c>
      <c r="BA2" s="88" t="s">
        <v>612</v>
      </c>
      <c r="BB2" s="88" t="s">
        <v>1</v>
      </c>
      <c r="BC2" s="88" t="s">
        <v>613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  <c r="AZ3" s="88" t="s">
        <v>614</v>
      </c>
      <c r="BA3" s="88" t="s">
        <v>615</v>
      </c>
      <c r="BB3" s="88" t="s">
        <v>1</v>
      </c>
      <c r="BC3" s="88" t="s">
        <v>616</v>
      </c>
      <c r="BD3" s="88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  <c r="AZ4" s="88" t="s">
        <v>617</v>
      </c>
      <c r="BA4" s="88" t="s">
        <v>618</v>
      </c>
      <c r="BB4" s="88" t="s">
        <v>1</v>
      </c>
      <c r="BC4" s="88" t="s">
        <v>619</v>
      </c>
      <c r="BD4" s="88" t="s">
        <v>84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  <c r="AZ5" s="88" t="s">
        <v>620</v>
      </c>
      <c r="BA5" s="88" t="s">
        <v>621</v>
      </c>
      <c r="BB5" s="88" t="s">
        <v>1</v>
      </c>
      <c r="BC5" s="88" t="s">
        <v>622</v>
      </c>
      <c r="BD5" s="88" t="s">
        <v>84</v>
      </c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  <c r="AZ6" s="88" t="s">
        <v>304</v>
      </c>
      <c r="BA6" s="88" t="s">
        <v>623</v>
      </c>
      <c r="BB6" s="88" t="s">
        <v>1</v>
      </c>
      <c r="BC6" s="88" t="s">
        <v>624</v>
      </c>
      <c r="BD6" s="88" t="s">
        <v>84</v>
      </c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  <c r="AZ7" s="88" t="s">
        <v>251</v>
      </c>
      <c r="BA7" s="88" t="s">
        <v>625</v>
      </c>
      <c r="BB7" s="88" t="s">
        <v>1</v>
      </c>
      <c r="BC7" s="88" t="s">
        <v>626</v>
      </c>
      <c r="BD7" s="88" t="s">
        <v>84</v>
      </c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2" customFormat="1" ht="30" customHeight="1">
      <c r="A9" s="28"/>
      <c r="B9" s="176"/>
      <c r="C9" s="177"/>
      <c r="D9" s="177"/>
      <c r="E9" s="313" t="s">
        <v>627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ROUND(J124,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ROUND((SUM(BE124:BE212)),  0)</f>
        <v>0</v>
      </c>
      <c r="G33" s="177"/>
      <c r="H33" s="177"/>
      <c r="I33" s="188">
        <v>0.21</v>
      </c>
      <c r="J33" s="187">
        <f>ROUND(((SUM(BE124:BE212))*I33),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ROUND((SUM(BF124:BF212)),  0)</f>
        <v>0</v>
      </c>
      <c r="G34" s="177"/>
      <c r="H34" s="177"/>
      <c r="I34" s="188">
        <v>0.15</v>
      </c>
      <c r="J34" s="187">
        <f>ROUND(((SUM(BF124:BF212))*I34),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ROUND((SUM(BG124:BG212)),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ROUND((SUM(BH124:BH212)),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ROUND((SUM(BI124:BI212)),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38db - SO 38d - Oplocení - Hyena,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J124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J125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J126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321</v>
      </c>
      <c r="E99" s="221"/>
      <c r="F99" s="221"/>
      <c r="G99" s="221"/>
      <c r="H99" s="221"/>
      <c r="I99" s="221"/>
      <c r="J99" s="222">
        <f>J169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134</v>
      </c>
      <c r="E100" s="221"/>
      <c r="F100" s="221"/>
      <c r="G100" s="221"/>
      <c r="H100" s="221"/>
      <c r="I100" s="221"/>
      <c r="J100" s="222">
        <f>J178</f>
        <v>0</v>
      </c>
      <c r="K100" s="219"/>
      <c r="L100" s="93"/>
    </row>
    <row r="101" spans="1:31" s="9" customFormat="1" ht="24.95" customHeight="1">
      <c r="B101" s="213"/>
      <c r="C101" s="214"/>
      <c r="D101" s="215" t="s">
        <v>323</v>
      </c>
      <c r="E101" s="216"/>
      <c r="F101" s="216"/>
      <c r="G101" s="216"/>
      <c r="H101" s="216"/>
      <c r="I101" s="216"/>
      <c r="J101" s="217">
        <f>J180</f>
        <v>0</v>
      </c>
      <c r="K101" s="214"/>
      <c r="L101" s="92"/>
    </row>
    <row r="102" spans="1:31" s="10" customFormat="1" ht="19.899999999999999" customHeight="1">
      <c r="B102" s="218"/>
      <c r="C102" s="219"/>
      <c r="D102" s="220" t="s">
        <v>327</v>
      </c>
      <c r="E102" s="221"/>
      <c r="F102" s="221"/>
      <c r="G102" s="221"/>
      <c r="H102" s="221"/>
      <c r="I102" s="221"/>
      <c r="J102" s="222">
        <f>J181</f>
        <v>0</v>
      </c>
      <c r="K102" s="219"/>
      <c r="L102" s="93"/>
    </row>
    <row r="103" spans="1:31" s="10" customFormat="1" ht="19.899999999999999" customHeight="1">
      <c r="B103" s="218"/>
      <c r="C103" s="219"/>
      <c r="D103" s="220" t="s">
        <v>328</v>
      </c>
      <c r="E103" s="221"/>
      <c r="F103" s="221"/>
      <c r="G103" s="221"/>
      <c r="H103" s="221"/>
      <c r="I103" s="221"/>
      <c r="J103" s="222">
        <f>J190</f>
        <v>0</v>
      </c>
      <c r="K103" s="219"/>
      <c r="L103" s="93"/>
    </row>
    <row r="104" spans="1:31" s="10" customFormat="1" ht="19.899999999999999" customHeight="1">
      <c r="B104" s="218"/>
      <c r="C104" s="219"/>
      <c r="D104" s="220" t="s">
        <v>628</v>
      </c>
      <c r="E104" s="221"/>
      <c r="F104" s="221"/>
      <c r="G104" s="221"/>
      <c r="H104" s="221"/>
      <c r="I104" s="221"/>
      <c r="J104" s="222">
        <f>J206</f>
        <v>0</v>
      </c>
      <c r="K104" s="219"/>
      <c r="L104" s="93"/>
    </row>
    <row r="105" spans="1:31" s="2" customFormat="1" ht="21.75" customHeight="1">
      <c r="A105" s="28"/>
      <c r="B105" s="176"/>
      <c r="C105" s="177"/>
      <c r="D105" s="177"/>
      <c r="E105" s="177"/>
      <c r="F105" s="177"/>
      <c r="G105" s="177"/>
      <c r="H105" s="177"/>
      <c r="I105" s="177"/>
      <c r="J105" s="177"/>
      <c r="K105" s="177"/>
      <c r="L105" s="37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205"/>
      <c r="C106" s="206"/>
      <c r="D106" s="206"/>
      <c r="E106" s="206"/>
      <c r="F106" s="206"/>
      <c r="G106" s="206"/>
      <c r="H106" s="206"/>
      <c r="I106" s="206"/>
      <c r="J106" s="206"/>
      <c r="K106" s="206"/>
      <c r="L106" s="37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>
      <c r="B107" s="87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31">
      <c r="B108" s="87"/>
      <c r="C108" s="87"/>
      <c r="D108" s="87"/>
      <c r="E108" s="87"/>
      <c r="F108" s="87"/>
      <c r="G108" s="87"/>
      <c r="H108" s="87"/>
      <c r="I108" s="87"/>
      <c r="J108" s="87"/>
      <c r="K108" s="87"/>
    </row>
    <row r="109" spans="1:31">
      <c r="B109" s="87"/>
      <c r="C109" s="87"/>
      <c r="D109" s="87"/>
      <c r="E109" s="87"/>
      <c r="F109" s="87"/>
      <c r="G109" s="87"/>
      <c r="H109" s="87"/>
      <c r="I109" s="87"/>
      <c r="J109" s="87"/>
      <c r="K109" s="87"/>
    </row>
    <row r="110" spans="1:31" s="2" customFormat="1" ht="6.95" customHeight="1">
      <c r="A110" s="28"/>
      <c r="B110" s="207"/>
      <c r="C110" s="208"/>
      <c r="D110" s="208"/>
      <c r="E110" s="208"/>
      <c r="F110" s="208"/>
      <c r="G110" s="208"/>
      <c r="H110" s="208"/>
      <c r="I110" s="208"/>
      <c r="J110" s="208"/>
      <c r="K110" s="208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24.95" customHeight="1">
      <c r="A111" s="28"/>
      <c r="B111" s="176"/>
      <c r="C111" s="174" t="s">
        <v>135</v>
      </c>
      <c r="D111" s="177"/>
      <c r="E111" s="177"/>
      <c r="F111" s="177"/>
      <c r="G111" s="177"/>
      <c r="H111" s="177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176"/>
      <c r="C112" s="177"/>
      <c r="D112" s="177"/>
      <c r="E112" s="177"/>
      <c r="F112" s="177"/>
      <c r="G112" s="177"/>
      <c r="H112" s="177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176"/>
      <c r="C113" s="175" t="s">
        <v>15</v>
      </c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26.25" customHeight="1">
      <c r="A114" s="28"/>
      <c r="B114" s="176"/>
      <c r="C114" s="177"/>
      <c r="D114" s="177"/>
      <c r="E114" s="315" t="str">
        <f>E7</f>
        <v>Expozice JZ Afrika, ZOO Dvůr Králové a.s. - Změna B, 3.etapa, 4.část</v>
      </c>
      <c r="F114" s="316"/>
      <c r="G114" s="316"/>
      <c r="H114" s="316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2" customHeight="1">
      <c r="A115" s="28"/>
      <c r="B115" s="176"/>
      <c r="C115" s="175" t="s">
        <v>122</v>
      </c>
      <c r="D115" s="177"/>
      <c r="E115" s="177"/>
      <c r="F115" s="177"/>
      <c r="G115" s="177"/>
      <c r="H115" s="177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30" customHeight="1">
      <c r="A116" s="28"/>
      <c r="B116" s="176"/>
      <c r="C116" s="177"/>
      <c r="D116" s="177"/>
      <c r="E116" s="313" t="str">
        <f>E9</f>
        <v>38db - SO 38d - Oplocení - Hyena, změna B, 3.etapa, 4.část</v>
      </c>
      <c r="F116" s="314"/>
      <c r="G116" s="314"/>
      <c r="H116" s="314"/>
      <c r="I116" s="177"/>
      <c r="J116" s="177"/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176"/>
      <c r="C117" s="177"/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12" customHeight="1">
      <c r="A118" s="28"/>
      <c r="B118" s="176"/>
      <c r="C118" s="175" t="s">
        <v>19</v>
      </c>
      <c r="D118" s="177"/>
      <c r="E118" s="177"/>
      <c r="F118" s="178" t="str">
        <f>F12</f>
        <v>Dvůr Králové nad Labem</v>
      </c>
      <c r="G118" s="177"/>
      <c r="H118" s="177"/>
      <c r="I118" s="175" t="s">
        <v>21</v>
      </c>
      <c r="J118" s="179" t="str">
        <f>IF(J12="","",J12)</f>
        <v>15. 8. 2022</v>
      </c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6.95" customHeight="1">
      <c r="A119" s="28"/>
      <c r="B119" s="176"/>
      <c r="C119" s="177"/>
      <c r="D119" s="177"/>
      <c r="E119" s="177"/>
      <c r="F119" s="177"/>
      <c r="G119" s="177"/>
      <c r="H119" s="177"/>
      <c r="I119" s="177"/>
      <c r="J119" s="177"/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40.15" customHeight="1">
      <c r="A120" s="28"/>
      <c r="B120" s="176"/>
      <c r="C120" s="175" t="s">
        <v>23</v>
      </c>
      <c r="D120" s="177"/>
      <c r="E120" s="177"/>
      <c r="F120" s="178" t="str">
        <f>E15</f>
        <v>ZOO Dvůr Králové a.s., Štefánikova 1029, D.K.n.L.</v>
      </c>
      <c r="G120" s="177"/>
      <c r="H120" s="177"/>
      <c r="I120" s="175" t="s">
        <v>29</v>
      </c>
      <c r="J120" s="209" t="str">
        <f>E21</f>
        <v>Projektis spol. s r.o., Legionářská 562, D.K.n.L.</v>
      </c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5.2" customHeight="1">
      <c r="A121" s="28"/>
      <c r="B121" s="176"/>
      <c r="C121" s="175" t="s">
        <v>27</v>
      </c>
      <c r="D121" s="177"/>
      <c r="E121" s="177"/>
      <c r="F121" s="178" t="str">
        <f>IF(E18="","",E18)</f>
        <v xml:space="preserve"> </v>
      </c>
      <c r="G121" s="177"/>
      <c r="H121" s="177"/>
      <c r="I121" s="175" t="s">
        <v>32</v>
      </c>
      <c r="J121" s="209" t="str">
        <f>E24</f>
        <v>ing. V. Švehla</v>
      </c>
      <c r="K121" s="177"/>
      <c r="L121" s="37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2" customFormat="1" ht="10.35" customHeight="1">
      <c r="A122" s="28"/>
      <c r="B122" s="176"/>
      <c r="C122" s="177"/>
      <c r="D122" s="177"/>
      <c r="E122" s="177"/>
      <c r="F122" s="177"/>
      <c r="G122" s="177"/>
      <c r="H122" s="177"/>
      <c r="I122" s="177"/>
      <c r="J122" s="177"/>
      <c r="K122" s="177"/>
      <c r="L122" s="37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pans="1:65" s="11" customFormat="1" ht="29.25" customHeight="1">
      <c r="A123" s="94"/>
      <c r="B123" s="223"/>
      <c r="C123" s="224" t="s">
        <v>136</v>
      </c>
      <c r="D123" s="225" t="s">
        <v>60</v>
      </c>
      <c r="E123" s="225" t="s">
        <v>56</v>
      </c>
      <c r="F123" s="225" t="s">
        <v>57</v>
      </c>
      <c r="G123" s="225" t="s">
        <v>137</v>
      </c>
      <c r="H123" s="225" t="s">
        <v>138</v>
      </c>
      <c r="I123" s="225" t="s">
        <v>139</v>
      </c>
      <c r="J123" s="225" t="s">
        <v>126</v>
      </c>
      <c r="K123" s="226" t="s">
        <v>140</v>
      </c>
      <c r="L123" s="99"/>
      <c r="M123" s="57" t="s">
        <v>1</v>
      </c>
      <c r="N123" s="58" t="s">
        <v>39</v>
      </c>
      <c r="O123" s="58" t="s">
        <v>141</v>
      </c>
      <c r="P123" s="58" t="s">
        <v>142</v>
      </c>
      <c r="Q123" s="58" t="s">
        <v>143</v>
      </c>
      <c r="R123" s="58" t="s">
        <v>144</v>
      </c>
      <c r="S123" s="58" t="s">
        <v>145</v>
      </c>
      <c r="T123" s="59" t="s">
        <v>146</v>
      </c>
      <c r="U123" s="94"/>
      <c r="V123" s="94"/>
      <c r="W123" s="94"/>
      <c r="X123" s="168"/>
      <c r="Y123" s="168"/>
      <c r="Z123" s="94"/>
      <c r="AA123" s="94"/>
      <c r="AB123" s="94"/>
      <c r="AC123" s="94"/>
      <c r="AD123" s="94"/>
      <c r="AE123" s="94"/>
    </row>
    <row r="124" spans="1:65" s="2" customFormat="1" ht="22.9" customHeight="1">
      <c r="A124" s="28"/>
      <c r="B124" s="176"/>
      <c r="C124" s="227" t="s">
        <v>147</v>
      </c>
      <c r="D124" s="177"/>
      <c r="E124" s="177"/>
      <c r="F124" s="177"/>
      <c r="G124" s="177"/>
      <c r="H124" s="177"/>
      <c r="I124" s="177"/>
      <c r="J124" s="228">
        <f>BK124</f>
        <v>0</v>
      </c>
      <c r="K124" s="177"/>
      <c r="L124" s="29"/>
      <c r="M124" s="60"/>
      <c r="N124" s="51"/>
      <c r="O124" s="61"/>
      <c r="P124" s="100">
        <f>P125+P180</f>
        <v>839.32152800000006</v>
      </c>
      <c r="Q124" s="61"/>
      <c r="R124" s="100">
        <f>R125+R180</f>
        <v>55.192430091282006</v>
      </c>
      <c r="S124" s="61"/>
      <c r="T124" s="101">
        <f>T125+T180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T124" s="17" t="s">
        <v>74</v>
      </c>
      <c r="AU124" s="17" t="s">
        <v>128</v>
      </c>
      <c r="BK124" s="102">
        <f>BK125+BK180</f>
        <v>0</v>
      </c>
    </row>
    <row r="125" spans="1:65" s="12" customFormat="1" ht="25.9" customHeight="1">
      <c r="B125" s="229"/>
      <c r="C125" s="230"/>
      <c r="D125" s="231" t="s">
        <v>74</v>
      </c>
      <c r="E125" s="232" t="s">
        <v>148</v>
      </c>
      <c r="F125" s="232" t="s">
        <v>149</v>
      </c>
      <c r="G125" s="230"/>
      <c r="H125" s="230"/>
      <c r="I125" s="230"/>
      <c r="J125" s="233">
        <f>BK125</f>
        <v>0</v>
      </c>
      <c r="K125" s="230"/>
      <c r="L125" s="103"/>
      <c r="M125" s="105"/>
      <c r="N125" s="106"/>
      <c r="O125" s="106"/>
      <c r="P125" s="107">
        <f>P126+P169+P178</f>
        <v>150.59632199999999</v>
      </c>
      <c r="Q125" s="106"/>
      <c r="R125" s="107">
        <f>R126+R169+R178</f>
        <v>45.348545596432004</v>
      </c>
      <c r="S125" s="106"/>
      <c r="T125" s="108">
        <f>T126+T169+T178</f>
        <v>0</v>
      </c>
      <c r="AR125" s="104" t="s">
        <v>8</v>
      </c>
      <c r="AT125" s="109" t="s">
        <v>74</v>
      </c>
      <c r="AU125" s="109" t="s">
        <v>75</v>
      </c>
      <c r="AY125" s="104" t="s">
        <v>150</v>
      </c>
      <c r="BK125" s="110">
        <f>BK126+BK169+BK178</f>
        <v>0</v>
      </c>
    </row>
    <row r="126" spans="1:65" s="12" customFormat="1" ht="22.9" customHeight="1">
      <c r="B126" s="229"/>
      <c r="C126" s="230"/>
      <c r="D126" s="231" t="s">
        <v>74</v>
      </c>
      <c r="E126" s="234" t="s">
        <v>8</v>
      </c>
      <c r="F126" s="234" t="s">
        <v>151</v>
      </c>
      <c r="G126" s="230"/>
      <c r="H126" s="230"/>
      <c r="I126" s="230"/>
      <c r="J126" s="235">
        <f>BK126</f>
        <v>0</v>
      </c>
      <c r="K126" s="230"/>
      <c r="L126" s="103"/>
      <c r="M126" s="105"/>
      <c r="N126" s="106"/>
      <c r="O126" s="106"/>
      <c r="P126" s="107">
        <f>SUM(P127:P168)</f>
        <v>109.61</v>
      </c>
      <c r="Q126" s="106"/>
      <c r="R126" s="107">
        <f>SUM(R127:R168)</f>
        <v>0</v>
      </c>
      <c r="S126" s="106"/>
      <c r="T126" s="108">
        <f>SUM(T127:T168)</f>
        <v>0</v>
      </c>
      <c r="AR126" s="104" t="s">
        <v>8</v>
      </c>
      <c r="AT126" s="109" t="s">
        <v>74</v>
      </c>
      <c r="AU126" s="109" t="s">
        <v>8</v>
      </c>
      <c r="AY126" s="104" t="s">
        <v>150</v>
      </c>
      <c r="BK126" s="110">
        <f>SUM(BK127:BK168)</f>
        <v>0</v>
      </c>
    </row>
    <row r="127" spans="1:65" s="2" customFormat="1" ht="24.2" customHeight="1">
      <c r="A127" s="28"/>
      <c r="B127" s="176"/>
      <c r="C127" s="236" t="s">
        <v>8</v>
      </c>
      <c r="D127" s="236" t="s">
        <v>152</v>
      </c>
      <c r="E127" s="237" t="s">
        <v>629</v>
      </c>
      <c r="F127" s="238" t="s">
        <v>630</v>
      </c>
      <c r="G127" s="239" t="s">
        <v>525</v>
      </c>
      <c r="H127" s="240">
        <v>20</v>
      </c>
      <c r="I127" s="165"/>
      <c r="J127" s="241">
        <f>ROUND(I127*H127,0)</f>
        <v>0</v>
      </c>
      <c r="K127" s="238" t="s">
        <v>156</v>
      </c>
      <c r="L127" s="29"/>
      <c r="M127" s="111" t="s">
        <v>1</v>
      </c>
      <c r="N127" s="112" t="s">
        <v>40</v>
      </c>
      <c r="O127" s="113">
        <v>0.33600000000000002</v>
      </c>
      <c r="P127" s="113">
        <f>O127*H127</f>
        <v>6.7200000000000006</v>
      </c>
      <c r="Q127" s="113">
        <v>0</v>
      </c>
      <c r="R127" s="113">
        <f>Q127*H127</f>
        <v>0</v>
      </c>
      <c r="S127" s="113">
        <v>0</v>
      </c>
      <c r="T127" s="11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15" t="s">
        <v>157</v>
      </c>
      <c r="AT127" s="115" t="s">
        <v>152</v>
      </c>
      <c r="AU127" s="115" t="s">
        <v>84</v>
      </c>
      <c r="AY127" s="17" t="s">
        <v>150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7" t="s">
        <v>8</v>
      </c>
      <c r="BK127" s="116">
        <f>ROUND(I127*H127,0)</f>
        <v>0</v>
      </c>
      <c r="BL127" s="17" t="s">
        <v>157</v>
      </c>
      <c r="BM127" s="115" t="s">
        <v>631</v>
      </c>
    </row>
    <row r="128" spans="1:65" s="13" customFormat="1">
      <c r="B128" s="242"/>
      <c r="C128" s="243"/>
      <c r="D128" s="244" t="s">
        <v>159</v>
      </c>
      <c r="E128" s="245" t="s">
        <v>1</v>
      </c>
      <c r="F128" s="246" t="s">
        <v>632</v>
      </c>
      <c r="G128" s="243"/>
      <c r="H128" s="247">
        <v>20</v>
      </c>
      <c r="I128" s="243"/>
      <c r="J128" s="243"/>
      <c r="K128" s="243"/>
      <c r="L128" s="117"/>
      <c r="M128" s="119"/>
      <c r="N128" s="120"/>
      <c r="O128" s="120"/>
      <c r="P128" s="120"/>
      <c r="Q128" s="120"/>
      <c r="R128" s="120"/>
      <c r="S128" s="120"/>
      <c r="T128" s="121"/>
      <c r="AT128" s="118" t="s">
        <v>159</v>
      </c>
      <c r="AU128" s="118" t="s">
        <v>84</v>
      </c>
      <c r="AV128" s="13" t="s">
        <v>84</v>
      </c>
      <c r="AW128" s="13" t="s">
        <v>31</v>
      </c>
      <c r="AX128" s="13" t="s">
        <v>8</v>
      </c>
      <c r="AY128" s="118" t="s">
        <v>150</v>
      </c>
    </row>
    <row r="129" spans="1:65" s="2" customFormat="1" ht="24.2" customHeight="1">
      <c r="A129" s="28"/>
      <c r="B129" s="176"/>
      <c r="C129" s="236" t="s">
        <v>84</v>
      </c>
      <c r="D129" s="236" t="s">
        <v>152</v>
      </c>
      <c r="E129" s="237" t="s">
        <v>633</v>
      </c>
      <c r="F129" s="238" t="s">
        <v>634</v>
      </c>
      <c r="G129" s="239" t="s">
        <v>525</v>
      </c>
      <c r="H129" s="240">
        <v>20</v>
      </c>
      <c r="I129" s="165"/>
      <c r="J129" s="241">
        <f>ROUND(I129*H129,0)</f>
        <v>0</v>
      </c>
      <c r="K129" s="238" t="s">
        <v>156</v>
      </c>
      <c r="L129" s="29"/>
      <c r="M129" s="111" t="s">
        <v>1</v>
      </c>
      <c r="N129" s="112" t="s">
        <v>40</v>
      </c>
      <c r="O129" s="113">
        <v>0.13900000000000001</v>
      </c>
      <c r="P129" s="113">
        <f>O129*H129</f>
        <v>2.7800000000000002</v>
      </c>
      <c r="Q129" s="113">
        <v>0</v>
      </c>
      <c r="R129" s="113">
        <f>Q129*H129</f>
        <v>0</v>
      </c>
      <c r="S129" s="113">
        <v>0</v>
      </c>
      <c r="T129" s="11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15" t="s">
        <v>157</v>
      </c>
      <c r="AT129" s="115" t="s">
        <v>152</v>
      </c>
      <c r="AU129" s="115" t="s">
        <v>84</v>
      </c>
      <c r="AY129" s="17" t="s">
        <v>150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7" t="s">
        <v>8</v>
      </c>
      <c r="BK129" s="116">
        <f>ROUND(I129*H129,0)</f>
        <v>0</v>
      </c>
      <c r="BL129" s="17" t="s">
        <v>157</v>
      </c>
      <c r="BM129" s="115" t="s">
        <v>635</v>
      </c>
    </row>
    <row r="130" spans="1:65" s="13" customFormat="1">
      <c r="B130" s="242"/>
      <c r="C130" s="243"/>
      <c r="D130" s="244" t="s">
        <v>159</v>
      </c>
      <c r="E130" s="245" t="s">
        <v>1</v>
      </c>
      <c r="F130" s="246" t="s">
        <v>632</v>
      </c>
      <c r="G130" s="243"/>
      <c r="H130" s="247">
        <v>20</v>
      </c>
      <c r="I130" s="243"/>
      <c r="J130" s="243"/>
      <c r="K130" s="243"/>
      <c r="L130" s="117"/>
      <c r="M130" s="119"/>
      <c r="N130" s="120"/>
      <c r="O130" s="120"/>
      <c r="P130" s="120"/>
      <c r="Q130" s="120"/>
      <c r="R130" s="120"/>
      <c r="S130" s="120"/>
      <c r="T130" s="121"/>
      <c r="AT130" s="118" t="s">
        <v>159</v>
      </c>
      <c r="AU130" s="118" t="s">
        <v>84</v>
      </c>
      <c r="AV130" s="13" t="s">
        <v>84</v>
      </c>
      <c r="AW130" s="13" t="s">
        <v>31</v>
      </c>
      <c r="AX130" s="13" t="s">
        <v>8</v>
      </c>
      <c r="AY130" s="118" t="s">
        <v>150</v>
      </c>
    </row>
    <row r="131" spans="1:65" s="2" customFormat="1" ht="33" customHeight="1">
      <c r="A131" s="28"/>
      <c r="B131" s="176"/>
      <c r="C131" s="236" t="s">
        <v>167</v>
      </c>
      <c r="D131" s="236" t="s">
        <v>152</v>
      </c>
      <c r="E131" s="237" t="s">
        <v>636</v>
      </c>
      <c r="F131" s="238" t="s">
        <v>637</v>
      </c>
      <c r="G131" s="239" t="s">
        <v>163</v>
      </c>
      <c r="H131" s="240">
        <v>3.18</v>
      </c>
      <c r="I131" s="165"/>
      <c r="J131" s="241">
        <f>ROUND(I131*H131,0)</f>
        <v>0</v>
      </c>
      <c r="K131" s="238" t="s">
        <v>156</v>
      </c>
      <c r="L131" s="29"/>
      <c r="M131" s="111" t="s">
        <v>1</v>
      </c>
      <c r="N131" s="112" t="s">
        <v>40</v>
      </c>
      <c r="O131" s="113">
        <v>1.72</v>
      </c>
      <c r="P131" s="113">
        <f>O131*H131</f>
        <v>5.4695999999999998</v>
      </c>
      <c r="Q131" s="113">
        <v>0</v>
      </c>
      <c r="R131" s="113">
        <f>Q131*H131</f>
        <v>0</v>
      </c>
      <c r="S131" s="113">
        <v>0</v>
      </c>
      <c r="T131" s="11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15" t="s">
        <v>157</v>
      </c>
      <c r="AT131" s="115" t="s">
        <v>152</v>
      </c>
      <c r="AU131" s="115" t="s">
        <v>84</v>
      </c>
      <c r="AY131" s="17" t="s">
        <v>150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7" t="s">
        <v>8</v>
      </c>
      <c r="BK131" s="116">
        <f>ROUND(I131*H131,0)</f>
        <v>0</v>
      </c>
      <c r="BL131" s="17" t="s">
        <v>157</v>
      </c>
      <c r="BM131" s="115" t="s">
        <v>638</v>
      </c>
    </row>
    <row r="132" spans="1:65" s="13" customFormat="1">
      <c r="B132" s="242"/>
      <c r="C132" s="243"/>
      <c r="D132" s="244" t="s">
        <v>159</v>
      </c>
      <c r="E132" s="245" t="s">
        <v>1</v>
      </c>
      <c r="F132" s="246" t="s">
        <v>639</v>
      </c>
      <c r="G132" s="243"/>
      <c r="H132" s="247">
        <v>5.04</v>
      </c>
      <c r="I132" s="243"/>
      <c r="J132" s="243"/>
      <c r="K132" s="243"/>
      <c r="L132" s="117"/>
      <c r="M132" s="119"/>
      <c r="N132" s="120"/>
      <c r="O132" s="120"/>
      <c r="P132" s="120"/>
      <c r="Q132" s="120"/>
      <c r="R132" s="120"/>
      <c r="S132" s="120"/>
      <c r="T132" s="121"/>
      <c r="AT132" s="118" t="s">
        <v>159</v>
      </c>
      <c r="AU132" s="118" t="s">
        <v>84</v>
      </c>
      <c r="AV132" s="13" t="s">
        <v>84</v>
      </c>
      <c r="AW132" s="13" t="s">
        <v>31</v>
      </c>
      <c r="AX132" s="13" t="s">
        <v>75</v>
      </c>
      <c r="AY132" s="118" t="s">
        <v>150</v>
      </c>
    </row>
    <row r="133" spans="1:65" s="13" customFormat="1">
      <c r="B133" s="242"/>
      <c r="C133" s="243"/>
      <c r="D133" s="244" t="s">
        <v>159</v>
      </c>
      <c r="E133" s="245" t="s">
        <v>1</v>
      </c>
      <c r="F133" s="246" t="s">
        <v>640</v>
      </c>
      <c r="G133" s="243"/>
      <c r="H133" s="247">
        <v>1.32</v>
      </c>
      <c r="I133" s="243"/>
      <c r="J133" s="243"/>
      <c r="K133" s="243"/>
      <c r="L133" s="117"/>
      <c r="M133" s="119"/>
      <c r="N133" s="120"/>
      <c r="O133" s="120"/>
      <c r="P133" s="120"/>
      <c r="Q133" s="120"/>
      <c r="R133" s="120"/>
      <c r="S133" s="120"/>
      <c r="T133" s="121"/>
      <c r="AT133" s="118" t="s">
        <v>159</v>
      </c>
      <c r="AU133" s="118" t="s">
        <v>84</v>
      </c>
      <c r="AV133" s="13" t="s">
        <v>84</v>
      </c>
      <c r="AW133" s="13" t="s">
        <v>31</v>
      </c>
      <c r="AX133" s="13" t="s">
        <v>75</v>
      </c>
      <c r="AY133" s="118" t="s">
        <v>150</v>
      </c>
    </row>
    <row r="134" spans="1:65" s="14" customFormat="1">
      <c r="B134" s="248"/>
      <c r="C134" s="249"/>
      <c r="D134" s="244" t="s">
        <v>159</v>
      </c>
      <c r="E134" s="250" t="s">
        <v>245</v>
      </c>
      <c r="F134" s="251" t="s">
        <v>169</v>
      </c>
      <c r="G134" s="249"/>
      <c r="H134" s="252">
        <v>6.36</v>
      </c>
      <c r="I134" s="249"/>
      <c r="J134" s="249"/>
      <c r="K134" s="249"/>
      <c r="L134" s="122"/>
      <c r="M134" s="124"/>
      <c r="N134" s="125"/>
      <c r="O134" s="125"/>
      <c r="P134" s="125"/>
      <c r="Q134" s="125"/>
      <c r="R134" s="125"/>
      <c r="S134" s="125"/>
      <c r="T134" s="126"/>
      <c r="AT134" s="123" t="s">
        <v>159</v>
      </c>
      <c r="AU134" s="123" t="s">
        <v>84</v>
      </c>
      <c r="AV134" s="14" t="s">
        <v>167</v>
      </c>
      <c r="AW134" s="14" t="s">
        <v>31</v>
      </c>
      <c r="AX134" s="14" t="s">
        <v>75</v>
      </c>
      <c r="AY134" s="123" t="s">
        <v>150</v>
      </c>
    </row>
    <row r="135" spans="1:65" s="13" customFormat="1">
      <c r="B135" s="242"/>
      <c r="C135" s="243"/>
      <c r="D135" s="244" t="s">
        <v>159</v>
      </c>
      <c r="E135" s="245" t="s">
        <v>1</v>
      </c>
      <c r="F135" s="246" t="s">
        <v>263</v>
      </c>
      <c r="G135" s="243"/>
      <c r="H135" s="247">
        <v>3.18</v>
      </c>
      <c r="I135" s="243"/>
      <c r="J135" s="243"/>
      <c r="K135" s="243"/>
      <c r="L135" s="117"/>
      <c r="M135" s="119"/>
      <c r="N135" s="120"/>
      <c r="O135" s="120"/>
      <c r="P135" s="120"/>
      <c r="Q135" s="120"/>
      <c r="R135" s="120"/>
      <c r="S135" s="120"/>
      <c r="T135" s="121"/>
      <c r="AT135" s="118" t="s">
        <v>159</v>
      </c>
      <c r="AU135" s="118" t="s">
        <v>84</v>
      </c>
      <c r="AV135" s="13" t="s">
        <v>84</v>
      </c>
      <c r="AW135" s="13" t="s">
        <v>31</v>
      </c>
      <c r="AX135" s="13" t="s">
        <v>8</v>
      </c>
      <c r="AY135" s="118" t="s">
        <v>150</v>
      </c>
    </row>
    <row r="136" spans="1:65" s="2" customFormat="1" ht="33" customHeight="1">
      <c r="A136" s="28"/>
      <c r="B136" s="176"/>
      <c r="C136" s="236" t="s">
        <v>157</v>
      </c>
      <c r="D136" s="236" t="s">
        <v>152</v>
      </c>
      <c r="E136" s="237" t="s">
        <v>641</v>
      </c>
      <c r="F136" s="238" t="s">
        <v>642</v>
      </c>
      <c r="G136" s="239" t="s">
        <v>163</v>
      </c>
      <c r="H136" s="240">
        <v>55.38</v>
      </c>
      <c r="I136" s="165"/>
      <c r="J136" s="241">
        <f>ROUND(I136*H136,0)</f>
        <v>0</v>
      </c>
      <c r="K136" s="238" t="s">
        <v>156</v>
      </c>
      <c r="L136" s="29"/>
      <c r="M136" s="111" t="s">
        <v>1</v>
      </c>
      <c r="N136" s="112" t="s">
        <v>40</v>
      </c>
      <c r="O136" s="113">
        <v>0.59699999999999998</v>
      </c>
      <c r="P136" s="113">
        <f>O136*H136</f>
        <v>33.061860000000003</v>
      </c>
      <c r="Q136" s="113">
        <v>0</v>
      </c>
      <c r="R136" s="113">
        <f>Q136*H136</f>
        <v>0</v>
      </c>
      <c r="S136" s="113">
        <v>0</v>
      </c>
      <c r="T136" s="11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15" t="s">
        <v>157</v>
      </c>
      <c r="AT136" s="115" t="s">
        <v>152</v>
      </c>
      <c r="AU136" s="115" t="s">
        <v>84</v>
      </c>
      <c r="AY136" s="17" t="s">
        <v>150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7" t="s">
        <v>8</v>
      </c>
      <c r="BK136" s="116">
        <f>ROUND(I136*H136,0)</f>
        <v>0</v>
      </c>
      <c r="BL136" s="17" t="s">
        <v>157</v>
      </c>
      <c r="BM136" s="115" t="s">
        <v>643</v>
      </c>
    </row>
    <row r="137" spans="1:65" s="13" customFormat="1">
      <c r="B137" s="242"/>
      <c r="C137" s="243"/>
      <c r="D137" s="244" t="s">
        <v>159</v>
      </c>
      <c r="E137" s="245" t="s">
        <v>1</v>
      </c>
      <c r="F137" s="246" t="s">
        <v>644</v>
      </c>
      <c r="G137" s="243"/>
      <c r="H137" s="247">
        <v>55.38</v>
      </c>
      <c r="I137" s="243"/>
      <c r="J137" s="243"/>
      <c r="K137" s="243"/>
      <c r="L137" s="117"/>
      <c r="M137" s="119"/>
      <c r="N137" s="120"/>
      <c r="O137" s="120"/>
      <c r="P137" s="120"/>
      <c r="Q137" s="120"/>
      <c r="R137" s="120"/>
      <c r="S137" s="120"/>
      <c r="T137" s="121"/>
      <c r="AT137" s="118" t="s">
        <v>159</v>
      </c>
      <c r="AU137" s="118" t="s">
        <v>84</v>
      </c>
      <c r="AV137" s="13" t="s">
        <v>84</v>
      </c>
      <c r="AW137" s="13" t="s">
        <v>31</v>
      </c>
      <c r="AX137" s="13" t="s">
        <v>75</v>
      </c>
      <c r="AY137" s="118" t="s">
        <v>150</v>
      </c>
    </row>
    <row r="138" spans="1:65" s="14" customFormat="1">
      <c r="B138" s="248"/>
      <c r="C138" s="249"/>
      <c r="D138" s="244" t="s">
        <v>159</v>
      </c>
      <c r="E138" s="250" t="s">
        <v>251</v>
      </c>
      <c r="F138" s="251" t="s">
        <v>169</v>
      </c>
      <c r="G138" s="249"/>
      <c r="H138" s="252">
        <v>55.38</v>
      </c>
      <c r="I138" s="249"/>
      <c r="J138" s="249"/>
      <c r="K138" s="249"/>
      <c r="L138" s="122"/>
      <c r="M138" s="124"/>
      <c r="N138" s="125"/>
      <c r="O138" s="125"/>
      <c r="P138" s="125"/>
      <c r="Q138" s="125"/>
      <c r="R138" s="125"/>
      <c r="S138" s="125"/>
      <c r="T138" s="126"/>
      <c r="AT138" s="123" t="s">
        <v>159</v>
      </c>
      <c r="AU138" s="123" t="s">
        <v>84</v>
      </c>
      <c r="AV138" s="14" t="s">
        <v>167</v>
      </c>
      <c r="AW138" s="14" t="s">
        <v>31</v>
      </c>
      <c r="AX138" s="14" t="s">
        <v>8</v>
      </c>
      <c r="AY138" s="123" t="s">
        <v>150</v>
      </c>
    </row>
    <row r="139" spans="1:65" s="2" customFormat="1" ht="33" customHeight="1">
      <c r="A139" s="28"/>
      <c r="B139" s="176"/>
      <c r="C139" s="236" t="s">
        <v>176</v>
      </c>
      <c r="D139" s="236" t="s">
        <v>152</v>
      </c>
      <c r="E139" s="237" t="s">
        <v>645</v>
      </c>
      <c r="F139" s="238" t="s">
        <v>646</v>
      </c>
      <c r="G139" s="239" t="s">
        <v>163</v>
      </c>
      <c r="H139" s="240">
        <v>3.18</v>
      </c>
      <c r="I139" s="165"/>
      <c r="J139" s="241">
        <f>ROUND(I139*H139,0)</f>
        <v>0</v>
      </c>
      <c r="K139" s="238" t="s">
        <v>156</v>
      </c>
      <c r="L139" s="29"/>
      <c r="M139" s="111" t="s">
        <v>1</v>
      </c>
      <c r="N139" s="112" t="s">
        <v>40</v>
      </c>
      <c r="O139" s="113">
        <v>2.3490000000000002</v>
      </c>
      <c r="P139" s="113">
        <f>O139*H139</f>
        <v>7.4698200000000012</v>
      </c>
      <c r="Q139" s="113">
        <v>0</v>
      </c>
      <c r="R139" s="113">
        <f>Q139*H139</f>
        <v>0</v>
      </c>
      <c r="S139" s="113">
        <v>0</v>
      </c>
      <c r="T139" s="114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15" t="s">
        <v>157</v>
      </c>
      <c r="AT139" s="115" t="s">
        <v>152</v>
      </c>
      <c r="AU139" s="115" t="s">
        <v>84</v>
      </c>
      <c r="AY139" s="17" t="s">
        <v>150</v>
      </c>
      <c r="BE139" s="116">
        <f>IF(N139="základní",J139,0)</f>
        <v>0</v>
      </c>
      <c r="BF139" s="116">
        <f>IF(N139="snížená",J139,0)</f>
        <v>0</v>
      </c>
      <c r="BG139" s="116">
        <f>IF(N139="zákl. přenesená",J139,0)</f>
        <v>0</v>
      </c>
      <c r="BH139" s="116">
        <f>IF(N139="sníž. přenesená",J139,0)</f>
        <v>0</v>
      </c>
      <c r="BI139" s="116">
        <f>IF(N139="nulová",J139,0)</f>
        <v>0</v>
      </c>
      <c r="BJ139" s="17" t="s">
        <v>8</v>
      </c>
      <c r="BK139" s="116">
        <f>ROUND(I139*H139,0)</f>
        <v>0</v>
      </c>
      <c r="BL139" s="17" t="s">
        <v>157</v>
      </c>
      <c r="BM139" s="115" t="s">
        <v>647</v>
      </c>
    </row>
    <row r="140" spans="1:65" s="13" customFormat="1">
      <c r="B140" s="242"/>
      <c r="C140" s="243"/>
      <c r="D140" s="244" t="s">
        <v>159</v>
      </c>
      <c r="E140" s="245" t="s">
        <v>1</v>
      </c>
      <c r="F140" s="246" t="s">
        <v>263</v>
      </c>
      <c r="G140" s="243"/>
      <c r="H140" s="247">
        <v>3.18</v>
      </c>
      <c r="I140" s="243"/>
      <c r="J140" s="243"/>
      <c r="K140" s="243"/>
      <c r="L140" s="117"/>
      <c r="M140" s="119"/>
      <c r="N140" s="120"/>
      <c r="O140" s="120"/>
      <c r="P140" s="120"/>
      <c r="Q140" s="120"/>
      <c r="R140" s="120"/>
      <c r="S140" s="120"/>
      <c r="T140" s="121"/>
      <c r="AT140" s="118" t="s">
        <v>159</v>
      </c>
      <c r="AU140" s="118" t="s">
        <v>84</v>
      </c>
      <c r="AV140" s="13" t="s">
        <v>84</v>
      </c>
      <c r="AW140" s="13" t="s">
        <v>31</v>
      </c>
      <c r="AX140" s="13" t="s">
        <v>8</v>
      </c>
      <c r="AY140" s="118" t="s">
        <v>150</v>
      </c>
    </row>
    <row r="141" spans="1:65" s="2" customFormat="1" ht="24.2" customHeight="1">
      <c r="A141" s="28"/>
      <c r="B141" s="176"/>
      <c r="C141" s="236" t="s">
        <v>181</v>
      </c>
      <c r="D141" s="236" t="s">
        <v>152</v>
      </c>
      <c r="E141" s="237" t="s">
        <v>648</v>
      </c>
      <c r="F141" s="238" t="s">
        <v>649</v>
      </c>
      <c r="G141" s="239" t="s">
        <v>163</v>
      </c>
      <c r="H141" s="240">
        <v>7.02</v>
      </c>
      <c r="I141" s="165"/>
      <c r="J141" s="241">
        <f>ROUND(I141*H141,0)</f>
        <v>0</v>
      </c>
      <c r="K141" s="238" t="s">
        <v>156</v>
      </c>
      <c r="L141" s="29"/>
      <c r="M141" s="111" t="s">
        <v>1</v>
      </c>
      <c r="N141" s="112" t="s">
        <v>40</v>
      </c>
      <c r="O141" s="113">
        <v>2.0190000000000001</v>
      </c>
      <c r="P141" s="113">
        <f>O141*H141</f>
        <v>14.17338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15" t="s">
        <v>157</v>
      </c>
      <c r="AT141" s="115" t="s">
        <v>152</v>
      </c>
      <c r="AU141" s="115" t="s">
        <v>84</v>
      </c>
      <c r="AY141" s="17" t="s">
        <v>150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7" t="s">
        <v>8</v>
      </c>
      <c r="BK141" s="116">
        <f>ROUND(I141*H141,0)</f>
        <v>0</v>
      </c>
      <c r="BL141" s="17" t="s">
        <v>157</v>
      </c>
      <c r="BM141" s="115" t="s">
        <v>650</v>
      </c>
    </row>
    <row r="142" spans="1:65" s="13" customFormat="1" ht="22.5">
      <c r="B142" s="242"/>
      <c r="C142" s="243"/>
      <c r="D142" s="244" t="s">
        <v>159</v>
      </c>
      <c r="E142" s="245" t="s">
        <v>1</v>
      </c>
      <c r="F142" s="246" t="s">
        <v>651</v>
      </c>
      <c r="G142" s="243"/>
      <c r="H142" s="247">
        <v>14.04</v>
      </c>
      <c r="I142" s="243"/>
      <c r="J142" s="243"/>
      <c r="K142" s="243"/>
      <c r="L142" s="117"/>
      <c r="M142" s="119"/>
      <c r="N142" s="120"/>
      <c r="O142" s="120"/>
      <c r="P142" s="120"/>
      <c r="Q142" s="120"/>
      <c r="R142" s="120"/>
      <c r="S142" s="120"/>
      <c r="T142" s="121"/>
      <c r="AT142" s="118" t="s">
        <v>159</v>
      </c>
      <c r="AU142" s="118" t="s">
        <v>84</v>
      </c>
      <c r="AV142" s="13" t="s">
        <v>84</v>
      </c>
      <c r="AW142" s="13" t="s">
        <v>31</v>
      </c>
      <c r="AX142" s="13" t="s">
        <v>75</v>
      </c>
      <c r="AY142" s="118" t="s">
        <v>150</v>
      </c>
    </row>
    <row r="143" spans="1:65" s="14" customFormat="1">
      <c r="B143" s="248"/>
      <c r="C143" s="249"/>
      <c r="D143" s="244" t="s">
        <v>159</v>
      </c>
      <c r="E143" s="250" t="s">
        <v>304</v>
      </c>
      <c r="F143" s="251" t="s">
        <v>169</v>
      </c>
      <c r="G143" s="249"/>
      <c r="H143" s="252">
        <v>14.04</v>
      </c>
      <c r="I143" s="249"/>
      <c r="J143" s="249"/>
      <c r="K143" s="249"/>
      <c r="L143" s="122"/>
      <c r="M143" s="124"/>
      <c r="N143" s="125"/>
      <c r="O143" s="125"/>
      <c r="P143" s="125"/>
      <c r="Q143" s="125"/>
      <c r="R143" s="125"/>
      <c r="S143" s="125"/>
      <c r="T143" s="126"/>
      <c r="AT143" s="123" t="s">
        <v>159</v>
      </c>
      <c r="AU143" s="123" t="s">
        <v>84</v>
      </c>
      <c r="AV143" s="14" t="s">
        <v>167</v>
      </c>
      <c r="AW143" s="14" t="s">
        <v>31</v>
      </c>
      <c r="AX143" s="14" t="s">
        <v>75</v>
      </c>
      <c r="AY143" s="123" t="s">
        <v>150</v>
      </c>
    </row>
    <row r="144" spans="1:65" s="13" customFormat="1">
      <c r="B144" s="242"/>
      <c r="C144" s="243"/>
      <c r="D144" s="244" t="s">
        <v>159</v>
      </c>
      <c r="E144" s="245" t="s">
        <v>1</v>
      </c>
      <c r="F144" s="246" t="s">
        <v>652</v>
      </c>
      <c r="G144" s="243"/>
      <c r="H144" s="247">
        <v>7.02</v>
      </c>
      <c r="I144" s="243"/>
      <c r="J144" s="243"/>
      <c r="K144" s="243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159</v>
      </c>
      <c r="AU144" s="118" t="s">
        <v>84</v>
      </c>
      <c r="AV144" s="13" t="s">
        <v>84</v>
      </c>
      <c r="AW144" s="13" t="s">
        <v>31</v>
      </c>
      <c r="AX144" s="13" t="s">
        <v>8</v>
      </c>
      <c r="AY144" s="118" t="s">
        <v>150</v>
      </c>
    </row>
    <row r="145" spans="1:65" s="2" customFormat="1" ht="24.2" customHeight="1">
      <c r="A145" s="28"/>
      <c r="B145" s="176"/>
      <c r="C145" s="236" t="s">
        <v>185</v>
      </c>
      <c r="D145" s="236" t="s">
        <v>152</v>
      </c>
      <c r="E145" s="237" t="s">
        <v>653</v>
      </c>
      <c r="F145" s="238" t="s">
        <v>654</v>
      </c>
      <c r="G145" s="239" t="s">
        <v>163</v>
      </c>
      <c r="H145" s="240">
        <v>7.02</v>
      </c>
      <c r="I145" s="165"/>
      <c r="J145" s="241">
        <f>ROUND(I145*H145,0)</f>
        <v>0</v>
      </c>
      <c r="K145" s="238" t="s">
        <v>156</v>
      </c>
      <c r="L145" s="29"/>
      <c r="M145" s="111" t="s">
        <v>1</v>
      </c>
      <c r="N145" s="112" t="s">
        <v>40</v>
      </c>
      <c r="O145" s="113">
        <v>2.8149999999999999</v>
      </c>
      <c r="P145" s="113">
        <f>O145*H145</f>
        <v>19.761299999999999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157</v>
      </c>
      <c r="AT145" s="115" t="s">
        <v>152</v>
      </c>
      <c r="AU145" s="115" t="s">
        <v>84</v>
      </c>
      <c r="AY145" s="17" t="s">
        <v>150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7" t="s">
        <v>8</v>
      </c>
      <c r="BK145" s="116">
        <f>ROUND(I145*H145,0)</f>
        <v>0</v>
      </c>
      <c r="BL145" s="17" t="s">
        <v>157</v>
      </c>
      <c r="BM145" s="115" t="s">
        <v>655</v>
      </c>
    </row>
    <row r="146" spans="1:65" s="13" customFormat="1">
      <c r="B146" s="242"/>
      <c r="C146" s="243"/>
      <c r="D146" s="244" t="s">
        <v>159</v>
      </c>
      <c r="E146" s="245" t="s">
        <v>1</v>
      </c>
      <c r="F146" s="246" t="s">
        <v>652</v>
      </c>
      <c r="G146" s="243"/>
      <c r="H146" s="247">
        <v>7.02</v>
      </c>
      <c r="I146" s="243"/>
      <c r="J146" s="243"/>
      <c r="K146" s="243"/>
      <c r="L146" s="117"/>
      <c r="M146" s="119"/>
      <c r="N146" s="120"/>
      <c r="O146" s="120"/>
      <c r="P146" s="120"/>
      <c r="Q146" s="120"/>
      <c r="R146" s="120"/>
      <c r="S146" s="120"/>
      <c r="T146" s="121"/>
      <c r="AT146" s="118" t="s">
        <v>159</v>
      </c>
      <c r="AU146" s="118" t="s">
        <v>84</v>
      </c>
      <c r="AV146" s="13" t="s">
        <v>84</v>
      </c>
      <c r="AW146" s="13" t="s">
        <v>31</v>
      </c>
      <c r="AX146" s="13" t="s">
        <v>8</v>
      </c>
      <c r="AY146" s="118" t="s">
        <v>150</v>
      </c>
    </row>
    <row r="147" spans="1:65" s="2" customFormat="1" ht="37.9" customHeight="1">
      <c r="A147" s="28"/>
      <c r="B147" s="176"/>
      <c r="C147" s="236" t="s">
        <v>189</v>
      </c>
      <c r="D147" s="236" t="s">
        <v>152</v>
      </c>
      <c r="E147" s="237" t="s">
        <v>173</v>
      </c>
      <c r="F147" s="238" t="s">
        <v>266</v>
      </c>
      <c r="G147" s="239" t="s">
        <v>163</v>
      </c>
      <c r="H147" s="240">
        <v>10.199999999999999</v>
      </c>
      <c r="I147" s="165"/>
      <c r="J147" s="241">
        <f>ROUND(I147*H147,0)</f>
        <v>0</v>
      </c>
      <c r="K147" s="238" t="s">
        <v>156</v>
      </c>
      <c r="L147" s="29"/>
      <c r="M147" s="111" t="s">
        <v>1</v>
      </c>
      <c r="N147" s="112" t="s">
        <v>40</v>
      </c>
      <c r="O147" s="113">
        <v>8.6999999999999994E-2</v>
      </c>
      <c r="P147" s="113">
        <f>O147*H147</f>
        <v>0.88739999999999986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157</v>
      </c>
      <c r="AT147" s="115" t="s">
        <v>152</v>
      </c>
      <c r="AU147" s="115" t="s">
        <v>84</v>
      </c>
      <c r="AY147" s="17" t="s">
        <v>150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7" t="s">
        <v>8</v>
      </c>
      <c r="BK147" s="116">
        <f>ROUND(I147*H147,0)</f>
        <v>0</v>
      </c>
      <c r="BL147" s="17" t="s">
        <v>157</v>
      </c>
      <c r="BM147" s="115" t="s">
        <v>656</v>
      </c>
    </row>
    <row r="148" spans="1:65" s="13" customFormat="1">
      <c r="B148" s="242"/>
      <c r="C148" s="243"/>
      <c r="D148" s="244" t="s">
        <v>159</v>
      </c>
      <c r="E148" s="245" t="s">
        <v>1</v>
      </c>
      <c r="F148" s="246" t="s">
        <v>263</v>
      </c>
      <c r="G148" s="243"/>
      <c r="H148" s="247">
        <v>3.18</v>
      </c>
      <c r="I148" s="243"/>
      <c r="J148" s="243"/>
      <c r="K148" s="243"/>
      <c r="L148" s="117"/>
      <c r="M148" s="119"/>
      <c r="N148" s="120"/>
      <c r="O148" s="120"/>
      <c r="P148" s="120"/>
      <c r="Q148" s="120"/>
      <c r="R148" s="120"/>
      <c r="S148" s="120"/>
      <c r="T148" s="121"/>
      <c r="AT148" s="118" t="s">
        <v>159</v>
      </c>
      <c r="AU148" s="118" t="s">
        <v>84</v>
      </c>
      <c r="AV148" s="13" t="s">
        <v>84</v>
      </c>
      <c r="AW148" s="13" t="s">
        <v>31</v>
      </c>
      <c r="AX148" s="13" t="s">
        <v>75</v>
      </c>
      <c r="AY148" s="118" t="s">
        <v>150</v>
      </c>
    </row>
    <row r="149" spans="1:65" s="13" customFormat="1">
      <c r="B149" s="242"/>
      <c r="C149" s="243"/>
      <c r="D149" s="244" t="s">
        <v>159</v>
      </c>
      <c r="E149" s="245" t="s">
        <v>1</v>
      </c>
      <c r="F149" s="246" t="s">
        <v>652</v>
      </c>
      <c r="G149" s="243"/>
      <c r="H149" s="247">
        <v>7.02</v>
      </c>
      <c r="I149" s="243"/>
      <c r="J149" s="243"/>
      <c r="K149" s="243"/>
      <c r="L149" s="117"/>
      <c r="M149" s="119"/>
      <c r="N149" s="120"/>
      <c r="O149" s="120"/>
      <c r="P149" s="120"/>
      <c r="Q149" s="120"/>
      <c r="R149" s="120"/>
      <c r="S149" s="120"/>
      <c r="T149" s="121"/>
      <c r="AT149" s="118" t="s">
        <v>159</v>
      </c>
      <c r="AU149" s="118" t="s">
        <v>84</v>
      </c>
      <c r="AV149" s="13" t="s">
        <v>84</v>
      </c>
      <c r="AW149" s="13" t="s">
        <v>31</v>
      </c>
      <c r="AX149" s="13" t="s">
        <v>75</v>
      </c>
      <c r="AY149" s="118" t="s">
        <v>150</v>
      </c>
    </row>
    <row r="150" spans="1:65" s="14" customFormat="1">
      <c r="B150" s="248"/>
      <c r="C150" s="249"/>
      <c r="D150" s="244" t="s">
        <v>159</v>
      </c>
      <c r="E150" s="250" t="s">
        <v>1</v>
      </c>
      <c r="F150" s="251" t="s">
        <v>169</v>
      </c>
      <c r="G150" s="249"/>
      <c r="H150" s="252">
        <v>10.199999999999999</v>
      </c>
      <c r="I150" s="249"/>
      <c r="J150" s="249"/>
      <c r="K150" s="249"/>
      <c r="L150" s="122"/>
      <c r="M150" s="124"/>
      <c r="N150" s="125"/>
      <c r="O150" s="125"/>
      <c r="P150" s="125"/>
      <c r="Q150" s="125"/>
      <c r="R150" s="125"/>
      <c r="S150" s="125"/>
      <c r="T150" s="126"/>
      <c r="AT150" s="123" t="s">
        <v>159</v>
      </c>
      <c r="AU150" s="123" t="s">
        <v>84</v>
      </c>
      <c r="AV150" s="14" t="s">
        <v>167</v>
      </c>
      <c r="AW150" s="14" t="s">
        <v>31</v>
      </c>
      <c r="AX150" s="14" t="s">
        <v>8</v>
      </c>
      <c r="AY150" s="123" t="s">
        <v>150</v>
      </c>
    </row>
    <row r="151" spans="1:65" s="2" customFormat="1" ht="37.9" customHeight="1">
      <c r="A151" s="28"/>
      <c r="B151" s="176"/>
      <c r="C151" s="236" t="s">
        <v>195</v>
      </c>
      <c r="D151" s="236" t="s">
        <v>152</v>
      </c>
      <c r="E151" s="237" t="s">
        <v>177</v>
      </c>
      <c r="F151" s="238" t="s">
        <v>268</v>
      </c>
      <c r="G151" s="239" t="s">
        <v>163</v>
      </c>
      <c r="H151" s="240">
        <v>10.199999999999999</v>
      </c>
      <c r="I151" s="165"/>
      <c r="J151" s="241">
        <f>ROUND(I151*H151,0)</f>
        <v>0</v>
      </c>
      <c r="K151" s="238" t="s">
        <v>156</v>
      </c>
      <c r="L151" s="29"/>
      <c r="M151" s="111" t="s">
        <v>1</v>
      </c>
      <c r="N151" s="112" t="s">
        <v>40</v>
      </c>
      <c r="O151" s="113">
        <v>5.0000000000000001E-3</v>
      </c>
      <c r="P151" s="113">
        <f>O151*H151</f>
        <v>5.0999999999999997E-2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15" t="s">
        <v>157</v>
      </c>
      <c r="AT151" s="115" t="s">
        <v>152</v>
      </c>
      <c r="AU151" s="115" t="s">
        <v>84</v>
      </c>
      <c r="AY151" s="17" t="s">
        <v>150</v>
      </c>
      <c r="BE151" s="116">
        <f>IF(N151="základní",J151,0)</f>
        <v>0</v>
      </c>
      <c r="BF151" s="116">
        <f>IF(N151="snížená",J151,0)</f>
        <v>0</v>
      </c>
      <c r="BG151" s="116">
        <f>IF(N151="zákl. přenesená",J151,0)</f>
        <v>0</v>
      </c>
      <c r="BH151" s="116">
        <f>IF(N151="sníž. přenesená",J151,0)</f>
        <v>0</v>
      </c>
      <c r="BI151" s="116">
        <f>IF(N151="nulová",J151,0)</f>
        <v>0</v>
      </c>
      <c r="BJ151" s="17" t="s">
        <v>8</v>
      </c>
      <c r="BK151" s="116">
        <f>ROUND(I151*H151,0)</f>
        <v>0</v>
      </c>
      <c r="BL151" s="17" t="s">
        <v>157</v>
      </c>
      <c r="BM151" s="115" t="s">
        <v>657</v>
      </c>
    </row>
    <row r="152" spans="1:65" s="13" customFormat="1">
      <c r="B152" s="242"/>
      <c r="C152" s="243"/>
      <c r="D152" s="244" t="s">
        <v>159</v>
      </c>
      <c r="E152" s="245" t="s">
        <v>1</v>
      </c>
      <c r="F152" s="246" t="s">
        <v>263</v>
      </c>
      <c r="G152" s="243"/>
      <c r="H152" s="247">
        <v>3.18</v>
      </c>
      <c r="I152" s="243"/>
      <c r="J152" s="243"/>
      <c r="K152" s="243"/>
      <c r="L152" s="117"/>
      <c r="M152" s="119"/>
      <c r="N152" s="120"/>
      <c r="O152" s="120"/>
      <c r="P152" s="120"/>
      <c r="Q152" s="120"/>
      <c r="R152" s="120"/>
      <c r="S152" s="120"/>
      <c r="T152" s="121"/>
      <c r="AT152" s="118" t="s">
        <v>159</v>
      </c>
      <c r="AU152" s="118" t="s">
        <v>84</v>
      </c>
      <c r="AV152" s="13" t="s">
        <v>84</v>
      </c>
      <c r="AW152" s="13" t="s">
        <v>31</v>
      </c>
      <c r="AX152" s="13" t="s">
        <v>75</v>
      </c>
      <c r="AY152" s="118" t="s">
        <v>150</v>
      </c>
    </row>
    <row r="153" spans="1:65" s="13" customFormat="1">
      <c r="B153" s="242"/>
      <c r="C153" s="243"/>
      <c r="D153" s="244" t="s">
        <v>159</v>
      </c>
      <c r="E153" s="245" t="s">
        <v>1</v>
      </c>
      <c r="F153" s="246" t="s">
        <v>652</v>
      </c>
      <c r="G153" s="243"/>
      <c r="H153" s="247">
        <v>7.02</v>
      </c>
      <c r="I153" s="243"/>
      <c r="J153" s="243"/>
      <c r="K153" s="243"/>
      <c r="L153" s="117"/>
      <c r="M153" s="119"/>
      <c r="N153" s="120"/>
      <c r="O153" s="120"/>
      <c r="P153" s="120"/>
      <c r="Q153" s="120"/>
      <c r="R153" s="120"/>
      <c r="S153" s="120"/>
      <c r="T153" s="121"/>
      <c r="AT153" s="118" t="s">
        <v>159</v>
      </c>
      <c r="AU153" s="118" t="s">
        <v>84</v>
      </c>
      <c r="AV153" s="13" t="s">
        <v>84</v>
      </c>
      <c r="AW153" s="13" t="s">
        <v>31</v>
      </c>
      <c r="AX153" s="13" t="s">
        <v>75</v>
      </c>
      <c r="AY153" s="118" t="s">
        <v>150</v>
      </c>
    </row>
    <row r="154" spans="1:65" s="14" customFormat="1">
      <c r="B154" s="248"/>
      <c r="C154" s="249"/>
      <c r="D154" s="244" t="s">
        <v>159</v>
      </c>
      <c r="E154" s="250" t="s">
        <v>1</v>
      </c>
      <c r="F154" s="251" t="s">
        <v>169</v>
      </c>
      <c r="G154" s="249"/>
      <c r="H154" s="252">
        <v>10.199999999999999</v>
      </c>
      <c r="I154" s="249"/>
      <c r="J154" s="249"/>
      <c r="K154" s="249"/>
      <c r="L154" s="122"/>
      <c r="M154" s="124"/>
      <c r="N154" s="125"/>
      <c r="O154" s="125"/>
      <c r="P154" s="125"/>
      <c r="Q154" s="125"/>
      <c r="R154" s="125"/>
      <c r="S154" s="125"/>
      <c r="T154" s="126"/>
      <c r="AT154" s="123" t="s">
        <v>159</v>
      </c>
      <c r="AU154" s="123" t="s">
        <v>84</v>
      </c>
      <c r="AV154" s="14" t="s">
        <v>167</v>
      </c>
      <c r="AW154" s="14" t="s">
        <v>31</v>
      </c>
      <c r="AX154" s="14" t="s">
        <v>8</v>
      </c>
      <c r="AY154" s="123" t="s">
        <v>150</v>
      </c>
    </row>
    <row r="155" spans="1:65" s="2" customFormat="1" ht="37.9" customHeight="1">
      <c r="A155" s="28"/>
      <c r="B155" s="176"/>
      <c r="C155" s="236" t="s">
        <v>202</v>
      </c>
      <c r="D155" s="236" t="s">
        <v>152</v>
      </c>
      <c r="E155" s="237" t="s">
        <v>182</v>
      </c>
      <c r="F155" s="238" t="s">
        <v>271</v>
      </c>
      <c r="G155" s="239" t="s">
        <v>163</v>
      </c>
      <c r="H155" s="240">
        <v>10.199999999999999</v>
      </c>
      <c r="I155" s="165"/>
      <c r="J155" s="241">
        <f>ROUND(I155*H155,0)</f>
        <v>0</v>
      </c>
      <c r="K155" s="238" t="s">
        <v>156</v>
      </c>
      <c r="L155" s="29"/>
      <c r="M155" s="111" t="s">
        <v>1</v>
      </c>
      <c r="N155" s="112" t="s">
        <v>40</v>
      </c>
      <c r="O155" s="113">
        <v>9.9000000000000005E-2</v>
      </c>
      <c r="P155" s="113">
        <f>O155*H155</f>
        <v>1.0098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5" t="s">
        <v>157</v>
      </c>
      <c r="AT155" s="115" t="s">
        <v>152</v>
      </c>
      <c r="AU155" s="115" t="s">
        <v>84</v>
      </c>
      <c r="AY155" s="17" t="s">
        <v>150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7" t="s">
        <v>8</v>
      </c>
      <c r="BK155" s="116">
        <f>ROUND(I155*H155,0)</f>
        <v>0</v>
      </c>
      <c r="BL155" s="17" t="s">
        <v>157</v>
      </c>
      <c r="BM155" s="115" t="s">
        <v>658</v>
      </c>
    </row>
    <row r="156" spans="1:65" s="13" customFormat="1">
      <c r="B156" s="242"/>
      <c r="C156" s="243"/>
      <c r="D156" s="244" t="s">
        <v>159</v>
      </c>
      <c r="E156" s="245" t="s">
        <v>1</v>
      </c>
      <c r="F156" s="246" t="s">
        <v>263</v>
      </c>
      <c r="G156" s="243"/>
      <c r="H156" s="247">
        <v>3.18</v>
      </c>
      <c r="I156" s="243"/>
      <c r="J156" s="243"/>
      <c r="K156" s="243"/>
      <c r="L156" s="117"/>
      <c r="M156" s="119"/>
      <c r="N156" s="120"/>
      <c r="O156" s="120"/>
      <c r="P156" s="120"/>
      <c r="Q156" s="120"/>
      <c r="R156" s="120"/>
      <c r="S156" s="120"/>
      <c r="T156" s="121"/>
      <c r="AT156" s="118" t="s">
        <v>159</v>
      </c>
      <c r="AU156" s="118" t="s">
        <v>84</v>
      </c>
      <c r="AV156" s="13" t="s">
        <v>84</v>
      </c>
      <c r="AW156" s="13" t="s">
        <v>31</v>
      </c>
      <c r="AX156" s="13" t="s">
        <v>75</v>
      </c>
      <c r="AY156" s="118" t="s">
        <v>150</v>
      </c>
    </row>
    <row r="157" spans="1:65" s="13" customFormat="1">
      <c r="B157" s="242"/>
      <c r="C157" s="243"/>
      <c r="D157" s="244" t="s">
        <v>159</v>
      </c>
      <c r="E157" s="245" t="s">
        <v>1</v>
      </c>
      <c r="F157" s="246" t="s">
        <v>652</v>
      </c>
      <c r="G157" s="243"/>
      <c r="H157" s="247">
        <v>7.02</v>
      </c>
      <c r="I157" s="243"/>
      <c r="J157" s="243"/>
      <c r="K157" s="243"/>
      <c r="L157" s="117"/>
      <c r="M157" s="119"/>
      <c r="N157" s="120"/>
      <c r="O157" s="120"/>
      <c r="P157" s="120"/>
      <c r="Q157" s="120"/>
      <c r="R157" s="120"/>
      <c r="S157" s="120"/>
      <c r="T157" s="121"/>
      <c r="AT157" s="118" t="s">
        <v>159</v>
      </c>
      <c r="AU157" s="118" t="s">
        <v>84</v>
      </c>
      <c r="AV157" s="13" t="s">
        <v>84</v>
      </c>
      <c r="AW157" s="13" t="s">
        <v>31</v>
      </c>
      <c r="AX157" s="13" t="s">
        <v>75</v>
      </c>
      <c r="AY157" s="118" t="s">
        <v>150</v>
      </c>
    </row>
    <row r="158" spans="1:65" s="14" customFormat="1">
      <c r="B158" s="248"/>
      <c r="C158" s="249"/>
      <c r="D158" s="244" t="s">
        <v>159</v>
      </c>
      <c r="E158" s="250" t="s">
        <v>1</v>
      </c>
      <c r="F158" s="251" t="s">
        <v>169</v>
      </c>
      <c r="G158" s="249"/>
      <c r="H158" s="252">
        <v>10.199999999999999</v>
      </c>
      <c r="I158" s="249"/>
      <c r="J158" s="249"/>
      <c r="K158" s="249"/>
      <c r="L158" s="122"/>
      <c r="M158" s="124"/>
      <c r="N158" s="125"/>
      <c r="O158" s="125"/>
      <c r="P158" s="125"/>
      <c r="Q158" s="125"/>
      <c r="R158" s="125"/>
      <c r="S158" s="125"/>
      <c r="T158" s="126"/>
      <c r="AT158" s="123" t="s">
        <v>159</v>
      </c>
      <c r="AU158" s="123" t="s">
        <v>84</v>
      </c>
      <c r="AV158" s="14" t="s">
        <v>167</v>
      </c>
      <c r="AW158" s="14" t="s">
        <v>31</v>
      </c>
      <c r="AX158" s="14" t="s">
        <v>8</v>
      </c>
      <c r="AY158" s="123" t="s">
        <v>150</v>
      </c>
    </row>
    <row r="159" spans="1:65" s="2" customFormat="1" ht="37.9" customHeight="1">
      <c r="A159" s="28"/>
      <c r="B159" s="176"/>
      <c r="C159" s="236" t="s">
        <v>207</v>
      </c>
      <c r="D159" s="236" t="s">
        <v>152</v>
      </c>
      <c r="E159" s="237" t="s">
        <v>186</v>
      </c>
      <c r="F159" s="238" t="s">
        <v>273</v>
      </c>
      <c r="G159" s="239" t="s">
        <v>163</v>
      </c>
      <c r="H159" s="240">
        <v>10.199999999999999</v>
      </c>
      <c r="I159" s="165"/>
      <c r="J159" s="241">
        <f>ROUND(I159*H159,0)</f>
        <v>0</v>
      </c>
      <c r="K159" s="238" t="s">
        <v>156</v>
      </c>
      <c r="L159" s="29"/>
      <c r="M159" s="111" t="s">
        <v>1</v>
      </c>
      <c r="N159" s="112" t="s">
        <v>40</v>
      </c>
      <c r="O159" s="113">
        <v>6.0000000000000001E-3</v>
      </c>
      <c r="P159" s="113">
        <f>O159*H159</f>
        <v>6.1199999999999997E-2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15" t="s">
        <v>157</v>
      </c>
      <c r="AT159" s="115" t="s">
        <v>152</v>
      </c>
      <c r="AU159" s="115" t="s">
        <v>84</v>
      </c>
      <c r="AY159" s="17" t="s">
        <v>150</v>
      </c>
      <c r="BE159" s="116">
        <f>IF(N159="základní",J159,0)</f>
        <v>0</v>
      </c>
      <c r="BF159" s="116">
        <f>IF(N159="snížená",J159,0)</f>
        <v>0</v>
      </c>
      <c r="BG159" s="116">
        <f>IF(N159="zákl. přenesená",J159,0)</f>
        <v>0</v>
      </c>
      <c r="BH159" s="116">
        <f>IF(N159="sníž. přenesená",J159,0)</f>
        <v>0</v>
      </c>
      <c r="BI159" s="116">
        <f>IF(N159="nulová",J159,0)</f>
        <v>0</v>
      </c>
      <c r="BJ159" s="17" t="s">
        <v>8</v>
      </c>
      <c r="BK159" s="116">
        <f>ROUND(I159*H159,0)</f>
        <v>0</v>
      </c>
      <c r="BL159" s="17" t="s">
        <v>157</v>
      </c>
      <c r="BM159" s="115" t="s">
        <v>659</v>
      </c>
    </row>
    <row r="160" spans="1:65" s="13" customFormat="1">
      <c r="B160" s="242"/>
      <c r="C160" s="243"/>
      <c r="D160" s="244" t="s">
        <v>159</v>
      </c>
      <c r="E160" s="245" t="s">
        <v>1</v>
      </c>
      <c r="F160" s="246" t="s">
        <v>263</v>
      </c>
      <c r="G160" s="243"/>
      <c r="H160" s="247">
        <v>3.18</v>
      </c>
      <c r="I160" s="243"/>
      <c r="J160" s="243"/>
      <c r="K160" s="243"/>
      <c r="L160" s="117"/>
      <c r="M160" s="119"/>
      <c r="N160" s="120"/>
      <c r="O160" s="120"/>
      <c r="P160" s="120"/>
      <c r="Q160" s="120"/>
      <c r="R160" s="120"/>
      <c r="S160" s="120"/>
      <c r="T160" s="121"/>
      <c r="AT160" s="118" t="s">
        <v>159</v>
      </c>
      <c r="AU160" s="118" t="s">
        <v>84</v>
      </c>
      <c r="AV160" s="13" t="s">
        <v>84</v>
      </c>
      <c r="AW160" s="13" t="s">
        <v>31</v>
      </c>
      <c r="AX160" s="13" t="s">
        <v>75</v>
      </c>
      <c r="AY160" s="118" t="s">
        <v>150</v>
      </c>
    </row>
    <row r="161" spans="1:65" s="13" customFormat="1">
      <c r="B161" s="242"/>
      <c r="C161" s="243"/>
      <c r="D161" s="244" t="s">
        <v>159</v>
      </c>
      <c r="E161" s="245" t="s">
        <v>1</v>
      </c>
      <c r="F161" s="246" t="s">
        <v>652</v>
      </c>
      <c r="G161" s="243"/>
      <c r="H161" s="247">
        <v>7.02</v>
      </c>
      <c r="I161" s="243"/>
      <c r="J161" s="243"/>
      <c r="K161" s="243"/>
      <c r="L161" s="117"/>
      <c r="M161" s="119"/>
      <c r="N161" s="120"/>
      <c r="O161" s="120"/>
      <c r="P161" s="120"/>
      <c r="Q161" s="120"/>
      <c r="R161" s="120"/>
      <c r="S161" s="120"/>
      <c r="T161" s="121"/>
      <c r="AT161" s="118" t="s">
        <v>159</v>
      </c>
      <c r="AU161" s="118" t="s">
        <v>84</v>
      </c>
      <c r="AV161" s="13" t="s">
        <v>84</v>
      </c>
      <c r="AW161" s="13" t="s">
        <v>31</v>
      </c>
      <c r="AX161" s="13" t="s">
        <v>75</v>
      </c>
      <c r="AY161" s="118" t="s">
        <v>150</v>
      </c>
    </row>
    <row r="162" spans="1:65" s="14" customFormat="1">
      <c r="B162" s="248"/>
      <c r="C162" s="249"/>
      <c r="D162" s="244" t="s">
        <v>159</v>
      </c>
      <c r="E162" s="250" t="s">
        <v>1</v>
      </c>
      <c r="F162" s="251" t="s">
        <v>169</v>
      </c>
      <c r="G162" s="249"/>
      <c r="H162" s="252">
        <v>10.199999999999999</v>
      </c>
      <c r="I162" s="249"/>
      <c r="J162" s="249"/>
      <c r="K162" s="249"/>
      <c r="L162" s="122"/>
      <c r="M162" s="124"/>
      <c r="N162" s="125"/>
      <c r="O162" s="125"/>
      <c r="P162" s="125"/>
      <c r="Q162" s="125"/>
      <c r="R162" s="125"/>
      <c r="S162" s="125"/>
      <c r="T162" s="126"/>
      <c r="AT162" s="123" t="s">
        <v>159</v>
      </c>
      <c r="AU162" s="123" t="s">
        <v>84</v>
      </c>
      <c r="AV162" s="14" t="s">
        <v>167</v>
      </c>
      <c r="AW162" s="14" t="s">
        <v>31</v>
      </c>
      <c r="AX162" s="14" t="s">
        <v>8</v>
      </c>
      <c r="AY162" s="123" t="s">
        <v>150</v>
      </c>
    </row>
    <row r="163" spans="1:65" s="2" customFormat="1" ht="33" customHeight="1">
      <c r="A163" s="28"/>
      <c r="B163" s="176"/>
      <c r="C163" s="236" t="s">
        <v>211</v>
      </c>
      <c r="D163" s="236" t="s">
        <v>152</v>
      </c>
      <c r="E163" s="237" t="s">
        <v>190</v>
      </c>
      <c r="F163" s="238" t="s">
        <v>191</v>
      </c>
      <c r="G163" s="239" t="s">
        <v>192</v>
      </c>
      <c r="H163" s="240">
        <v>36.72</v>
      </c>
      <c r="I163" s="165"/>
      <c r="J163" s="241">
        <f>ROUND(I163*H163,0)</f>
        <v>0</v>
      </c>
      <c r="K163" s="238" t="s">
        <v>156</v>
      </c>
      <c r="L163" s="29"/>
      <c r="M163" s="111" t="s">
        <v>1</v>
      </c>
      <c r="N163" s="112" t="s">
        <v>40</v>
      </c>
      <c r="O163" s="113">
        <v>0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15" t="s">
        <v>157</v>
      </c>
      <c r="AT163" s="115" t="s">
        <v>152</v>
      </c>
      <c r="AU163" s="115" t="s">
        <v>84</v>
      </c>
      <c r="AY163" s="17" t="s">
        <v>150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7" t="s">
        <v>8</v>
      </c>
      <c r="BK163" s="116">
        <f>ROUND(I163*H163,0)</f>
        <v>0</v>
      </c>
      <c r="BL163" s="17" t="s">
        <v>157</v>
      </c>
      <c r="BM163" s="115" t="s">
        <v>660</v>
      </c>
    </row>
    <row r="164" spans="1:65" s="13" customFormat="1">
      <c r="B164" s="242"/>
      <c r="C164" s="243"/>
      <c r="D164" s="244" t="s">
        <v>159</v>
      </c>
      <c r="E164" s="245" t="s">
        <v>1</v>
      </c>
      <c r="F164" s="246" t="s">
        <v>276</v>
      </c>
      <c r="G164" s="243"/>
      <c r="H164" s="247">
        <v>11.448</v>
      </c>
      <c r="I164" s="243"/>
      <c r="J164" s="243"/>
      <c r="K164" s="243"/>
      <c r="L164" s="117"/>
      <c r="M164" s="119"/>
      <c r="N164" s="120"/>
      <c r="O164" s="120"/>
      <c r="P164" s="120"/>
      <c r="Q164" s="120"/>
      <c r="R164" s="120"/>
      <c r="S164" s="120"/>
      <c r="T164" s="121"/>
      <c r="AT164" s="118" t="s">
        <v>159</v>
      </c>
      <c r="AU164" s="118" t="s">
        <v>84</v>
      </c>
      <c r="AV164" s="13" t="s">
        <v>84</v>
      </c>
      <c r="AW164" s="13" t="s">
        <v>31</v>
      </c>
      <c r="AX164" s="13" t="s">
        <v>75</v>
      </c>
      <c r="AY164" s="118" t="s">
        <v>150</v>
      </c>
    </row>
    <row r="165" spans="1:65" s="13" customFormat="1">
      <c r="B165" s="242"/>
      <c r="C165" s="243"/>
      <c r="D165" s="244" t="s">
        <v>159</v>
      </c>
      <c r="E165" s="245" t="s">
        <v>1</v>
      </c>
      <c r="F165" s="246" t="s">
        <v>351</v>
      </c>
      <c r="G165" s="243"/>
      <c r="H165" s="247">
        <v>25.271999999999998</v>
      </c>
      <c r="I165" s="243"/>
      <c r="J165" s="243"/>
      <c r="K165" s="243"/>
      <c r="L165" s="117"/>
      <c r="M165" s="119"/>
      <c r="N165" s="120"/>
      <c r="O165" s="120"/>
      <c r="P165" s="120"/>
      <c r="Q165" s="120"/>
      <c r="R165" s="120"/>
      <c r="S165" s="120"/>
      <c r="T165" s="121"/>
      <c r="AT165" s="118" t="s">
        <v>159</v>
      </c>
      <c r="AU165" s="118" t="s">
        <v>84</v>
      </c>
      <c r="AV165" s="13" t="s">
        <v>84</v>
      </c>
      <c r="AW165" s="13" t="s">
        <v>31</v>
      </c>
      <c r="AX165" s="13" t="s">
        <v>75</v>
      </c>
      <c r="AY165" s="118" t="s">
        <v>150</v>
      </c>
    </row>
    <row r="166" spans="1:65" s="14" customFormat="1">
      <c r="B166" s="248"/>
      <c r="C166" s="249"/>
      <c r="D166" s="244" t="s">
        <v>159</v>
      </c>
      <c r="E166" s="250" t="s">
        <v>1</v>
      </c>
      <c r="F166" s="251" t="s">
        <v>169</v>
      </c>
      <c r="G166" s="249"/>
      <c r="H166" s="252">
        <v>36.72</v>
      </c>
      <c r="I166" s="249"/>
      <c r="J166" s="249"/>
      <c r="K166" s="249"/>
      <c r="L166" s="122"/>
      <c r="M166" s="124"/>
      <c r="N166" s="125"/>
      <c r="O166" s="125"/>
      <c r="P166" s="125"/>
      <c r="Q166" s="125"/>
      <c r="R166" s="125"/>
      <c r="S166" s="125"/>
      <c r="T166" s="126"/>
      <c r="AT166" s="123" t="s">
        <v>159</v>
      </c>
      <c r="AU166" s="123" t="s">
        <v>84</v>
      </c>
      <c r="AV166" s="14" t="s">
        <v>167</v>
      </c>
      <c r="AW166" s="14" t="s">
        <v>31</v>
      </c>
      <c r="AX166" s="14" t="s">
        <v>8</v>
      </c>
      <c r="AY166" s="123" t="s">
        <v>150</v>
      </c>
    </row>
    <row r="167" spans="1:65" s="2" customFormat="1" ht="24.2" customHeight="1">
      <c r="A167" s="28"/>
      <c r="B167" s="176"/>
      <c r="C167" s="236" t="s">
        <v>217</v>
      </c>
      <c r="D167" s="236" t="s">
        <v>152</v>
      </c>
      <c r="E167" s="237" t="s">
        <v>283</v>
      </c>
      <c r="F167" s="238" t="s">
        <v>284</v>
      </c>
      <c r="G167" s="239" t="s">
        <v>163</v>
      </c>
      <c r="H167" s="240">
        <v>55.38</v>
      </c>
      <c r="I167" s="165"/>
      <c r="J167" s="241">
        <f>ROUND(I167*H167,0)</f>
        <v>0</v>
      </c>
      <c r="K167" s="238" t="s">
        <v>156</v>
      </c>
      <c r="L167" s="29"/>
      <c r="M167" s="111" t="s">
        <v>1</v>
      </c>
      <c r="N167" s="112" t="s">
        <v>40</v>
      </c>
      <c r="O167" s="113">
        <v>0.32800000000000001</v>
      </c>
      <c r="P167" s="113">
        <f>O167*H167</f>
        <v>18.164640000000002</v>
      </c>
      <c r="Q167" s="113">
        <v>0</v>
      </c>
      <c r="R167" s="113">
        <f>Q167*H167</f>
        <v>0</v>
      </c>
      <c r="S167" s="113">
        <v>0</v>
      </c>
      <c r="T167" s="114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15" t="s">
        <v>157</v>
      </c>
      <c r="AT167" s="115" t="s">
        <v>152</v>
      </c>
      <c r="AU167" s="115" t="s">
        <v>84</v>
      </c>
      <c r="AY167" s="17" t="s">
        <v>150</v>
      </c>
      <c r="BE167" s="116">
        <f>IF(N167="základní",J167,0)</f>
        <v>0</v>
      </c>
      <c r="BF167" s="116">
        <f>IF(N167="snížená",J167,0)</f>
        <v>0</v>
      </c>
      <c r="BG167" s="116">
        <f>IF(N167="zákl. přenesená",J167,0)</f>
        <v>0</v>
      </c>
      <c r="BH167" s="116">
        <f>IF(N167="sníž. přenesená",J167,0)</f>
        <v>0</v>
      </c>
      <c r="BI167" s="116">
        <f>IF(N167="nulová",J167,0)</f>
        <v>0</v>
      </c>
      <c r="BJ167" s="17" t="s">
        <v>8</v>
      </c>
      <c r="BK167" s="116">
        <f>ROUND(I167*H167,0)</f>
        <v>0</v>
      </c>
      <c r="BL167" s="17" t="s">
        <v>157</v>
      </c>
      <c r="BM167" s="115" t="s">
        <v>661</v>
      </c>
    </row>
    <row r="168" spans="1:65" s="13" customFormat="1">
      <c r="B168" s="242"/>
      <c r="C168" s="243"/>
      <c r="D168" s="244" t="s">
        <v>159</v>
      </c>
      <c r="E168" s="245" t="s">
        <v>1</v>
      </c>
      <c r="F168" s="246" t="s">
        <v>251</v>
      </c>
      <c r="G168" s="243"/>
      <c r="H168" s="247">
        <v>55.38</v>
      </c>
      <c r="I168" s="243"/>
      <c r="J168" s="243"/>
      <c r="K168" s="243"/>
      <c r="L168" s="117"/>
      <c r="M168" s="119"/>
      <c r="N168" s="120"/>
      <c r="O168" s="120"/>
      <c r="P168" s="120"/>
      <c r="Q168" s="120"/>
      <c r="R168" s="120"/>
      <c r="S168" s="120"/>
      <c r="T168" s="121"/>
      <c r="AT168" s="118" t="s">
        <v>159</v>
      </c>
      <c r="AU168" s="118" t="s">
        <v>84</v>
      </c>
      <c r="AV168" s="13" t="s">
        <v>84</v>
      </c>
      <c r="AW168" s="13" t="s">
        <v>31</v>
      </c>
      <c r="AX168" s="13" t="s">
        <v>8</v>
      </c>
      <c r="AY168" s="118" t="s">
        <v>150</v>
      </c>
    </row>
    <row r="169" spans="1:65" s="12" customFormat="1" ht="22.9" customHeight="1">
      <c r="B169" s="229"/>
      <c r="C169" s="230"/>
      <c r="D169" s="231" t="s">
        <v>74</v>
      </c>
      <c r="E169" s="234" t="s">
        <v>84</v>
      </c>
      <c r="F169" s="234" t="s">
        <v>355</v>
      </c>
      <c r="G169" s="230"/>
      <c r="H169" s="230"/>
      <c r="I169" s="230"/>
      <c r="J169" s="235">
        <f>BK169</f>
        <v>0</v>
      </c>
      <c r="K169" s="230"/>
      <c r="L169" s="103"/>
      <c r="M169" s="105"/>
      <c r="N169" s="106"/>
      <c r="O169" s="106"/>
      <c r="P169" s="107">
        <f>SUM(P170:P177)</f>
        <v>11.509472000000001</v>
      </c>
      <c r="Q169" s="106"/>
      <c r="R169" s="107">
        <f>SUM(R170:R177)</f>
        <v>45.348545596432004</v>
      </c>
      <c r="S169" s="106"/>
      <c r="T169" s="108">
        <f>SUM(T170:T177)</f>
        <v>0</v>
      </c>
      <c r="AR169" s="104" t="s">
        <v>8</v>
      </c>
      <c r="AT169" s="109" t="s">
        <v>74</v>
      </c>
      <c r="AU169" s="109" t="s">
        <v>8</v>
      </c>
      <c r="AY169" s="104" t="s">
        <v>150</v>
      </c>
      <c r="BK169" s="110">
        <f>SUM(BK170:BK177)</f>
        <v>0</v>
      </c>
    </row>
    <row r="170" spans="1:65" s="2" customFormat="1" ht="16.5" customHeight="1">
      <c r="A170" s="28"/>
      <c r="B170" s="176"/>
      <c r="C170" s="236" t="s">
        <v>221</v>
      </c>
      <c r="D170" s="236" t="s">
        <v>152</v>
      </c>
      <c r="E170" s="237" t="s">
        <v>662</v>
      </c>
      <c r="F170" s="238" t="s">
        <v>663</v>
      </c>
      <c r="G170" s="239" t="s">
        <v>163</v>
      </c>
      <c r="H170" s="240">
        <v>6.36</v>
      </c>
      <c r="I170" s="165"/>
      <c r="J170" s="241">
        <f>ROUND(I170*H170,0)</f>
        <v>0</v>
      </c>
      <c r="K170" s="238" t="s">
        <v>156</v>
      </c>
      <c r="L170" s="29"/>
      <c r="M170" s="111" t="s">
        <v>1</v>
      </c>
      <c r="N170" s="112" t="s">
        <v>40</v>
      </c>
      <c r="O170" s="113">
        <v>0.58399999999999996</v>
      </c>
      <c r="P170" s="113">
        <f>O170*H170</f>
        <v>3.7142399999999998</v>
      </c>
      <c r="Q170" s="113">
        <v>2.3010222040000001</v>
      </c>
      <c r="R170" s="113">
        <f>Q170*H170</f>
        <v>14.634501217440002</v>
      </c>
      <c r="S170" s="113">
        <v>0</v>
      </c>
      <c r="T170" s="11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15" t="s">
        <v>157</v>
      </c>
      <c r="AT170" s="115" t="s">
        <v>152</v>
      </c>
      <c r="AU170" s="115" t="s">
        <v>84</v>
      </c>
      <c r="AY170" s="17" t="s">
        <v>150</v>
      </c>
      <c r="BE170" s="116">
        <f>IF(N170="základní",J170,0)</f>
        <v>0</v>
      </c>
      <c r="BF170" s="116">
        <f>IF(N170="snížená",J170,0)</f>
        <v>0</v>
      </c>
      <c r="BG170" s="116">
        <f>IF(N170="zákl. přenesená",J170,0)</f>
        <v>0</v>
      </c>
      <c r="BH170" s="116">
        <f>IF(N170="sníž. přenesená",J170,0)</f>
        <v>0</v>
      </c>
      <c r="BI170" s="116">
        <f>IF(N170="nulová",J170,0)</f>
        <v>0</v>
      </c>
      <c r="BJ170" s="17" t="s">
        <v>8</v>
      </c>
      <c r="BK170" s="116">
        <f>ROUND(I170*H170,0)</f>
        <v>0</v>
      </c>
      <c r="BL170" s="17" t="s">
        <v>157</v>
      </c>
      <c r="BM170" s="115" t="s">
        <v>664</v>
      </c>
    </row>
    <row r="171" spans="1:65" s="13" customFormat="1">
      <c r="B171" s="242"/>
      <c r="C171" s="243"/>
      <c r="D171" s="244" t="s">
        <v>159</v>
      </c>
      <c r="E171" s="245" t="s">
        <v>1</v>
      </c>
      <c r="F171" s="246" t="s">
        <v>665</v>
      </c>
      <c r="G171" s="243"/>
      <c r="H171" s="247">
        <v>5.04</v>
      </c>
      <c r="I171" s="243"/>
      <c r="J171" s="243"/>
      <c r="K171" s="243"/>
      <c r="L171" s="117"/>
      <c r="M171" s="119"/>
      <c r="N171" s="120"/>
      <c r="O171" s="120"/>
      <c r="P171" s="120"/>
      <c r="Q171" s="120"/>
      <c r="R171" s="120"/>
      <c r="S171" s="120"/>
      <c r="T171" s="121"/>
      <c r="AT171" s="118" t="s">
        <v>159</v>
      </c>
      <c r="AU171" s="118" t="s">
        <v>84</v>
      </c>
      <c r="AV171" s="13" t="s">
        <v>84</v>
      </c>
      <c r="AW171" s="13" t="s">
        <v>31</v>
      </c>
      <c r="AX171" s="13" t="s">
        <v>75</v>
      </c>
      <c r="AY171" s="118" t="s">
        <v>150</v>
      </c>
    </row>
    <row r="172" spans="1:65" s="13" customFormat="1">
      <c r="B172" s="242"/>
      <c r="C172" s="243"/>
      <c r="D172" s="244" t="s">
        <v>159</v>
      </c>
      <c r="E172" s="245" t="s">
        <v>1</v>
      </c>
      <c r="F172" s="246" t="s">
        <v>666</v>
      </c>
      <c r="G172" s="243"/>
      <c r="H172" s="247">
        <v>1.32</v>
      </c>
      <c r="I172" s="243"/>
      <c r="J172" s="243"/>
      <c r="K172" s="243"/>
      <c r="L172" s="117"/>
      <c r="M172" s="119"/>
      <c r="N172" s="120"/>
      <c r="O172" s="120"/>
      <c r="P172" s="120"/>
      <c r="Q172" s="120"/>
      <c r="R172" s="120"/>
      <c r="S172" s="120"/>
      <c r="T172" s="121"/>
      <c r="AT172" s="118" t="s">
        <v>159</v>
      </c>
      <c r="AU172" s="118" t="s">
        <v>84</v>
      </c>
      <c r="AV172" s="13" t="s">
        <v>84</v>
      </c>
      <c r="AW172" s="13" t="s">
        <v>31</v>
      </c>
      <c r="AX172" s="13" t="s">
        <v>75</v>
      </c>
      <c r="AY172" s="118" t="s">
        <v>150</v>
      </c>
    </row>
    <row r="173" spans="1:65" s="14" customFormat="1">
      <c r="B173" s="248"/>
      <c r="C173" s="249"/>
      <c r="D173" s="244" t="s">
        <v>159</v>
      </c>
      <c r="E173" s="250" t="s">
        <v>1</v>
      </c>
      <c r="F173" s="251" t="s">
        <v>169</v>
      </c>
      <c r="G173" s="249"/>
      <c r="H173" s="252">
        <v>6.36</v>
      </c>
      <c r="I173" s="249"/>
      <c r="J173" s="249"/>
      <c r="K173" s="249"/>
      <c r="L173" s="122"/>
      <c r="M173" s="124"/>
      <c r="N173" s="125"/>
      <c r="O173" s="125"/>
      <c r="P173" s="125"/>
      <c r="Q173" s="125"/>
      <c r="R173" s="125"/>
      <c r="S173" s="125"/>
      <c r="T173" s="126"/>
      <c r="AT173" s="123" t="s">
        <v>159</v>
      </c>
      <c r="AU173" s="123" t="s">
        <v>84</v>
      </c>
      <c r="AV173" s="14" t="s">
        <v>167</v>
      </c>
      <c r="AW173" s="14" t="s">
        <v>31</v>
      </c>
      <c r="AX173" s="14" t="s">
        <v>8</v>
      </c>
      <c r="AY173" s="123" t="s">
        <v>150</v>
      </c>
    </row>
    <row r="174" spans="1:65" s="2" customFormat="1" ht="16.5" customHeight="1">
      <c r="A174" s="28"/>
      <c r="B174" s="176"/>
      <c r="C174" s="236" t="s">
        <v>9</v>
      </c>
      <c r="D174" s="236" t="s">
        <v>152</v>
      </c>
      <c r="E174" s="237" t="s">
        <v>667</v>
      </c>
      <c r="F174" s="238" t="s">
        <v>668</v>
      </c>
      <c r="G174" s="239" t="s">
        <v>163</v>
      </c>
      <c r="H174" s="240">
        <v>13.348000000000001</v>
      </c>
      <c r="I174" s="165"/>
      <c r="J174" s="241">
        <f>ROUND(I174*H174,0)</f>
        <v>0</v>
      </c>
      <c r="K174" s="238" t="s">
        <v>156</v>
      </c>
      <c r="L174" s="29"/>
      <c r="M174" s="111" t="s">
        <v>1</v>
      </c>
      <c r="N174" s="112" t="s">
        <v>40</v>
      </c>
      <c r="O174" s="113">
        <v>0.58399999999999996</v>
      </c>
      <c r="P174" s="113">
        <f>O174*H174</f>
        <v>7.7952320000000004</v>
      </c>
      <c r="Q174" s="113">
        <v>2.3010222040000001</v>
      </c>
      <c r="R174" s="113">
        <f>Q174*H174</f>
        <v>30.714044378992003</v>
      </c>
      <c r="S174" s="113">
        <v>0</v>
      </c>
      <c r="T174" s="114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15" t="s">
        <v>157</v>
      </c>
      <c r="AT174" s="115" t="s">
        <v>152</v>
      </c>
      <c r="AU174" s="115" t="s">
        <v>84</v>
      </c>
      <c r="AY174" s="17" t="s">
        <v>150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7" t="s">
        <v>8</v>
      </c>
      <c r="BK174" s="116">
        <f>ROUND(I174*H174,0)</f>
        <v>0</v>
      </c>
      <c r="BL174" s="17" t="s">
        <v>157</v>
      </c>
      <c r="BM174" s="115" t="s">
        <v>669</v>
      </c>
    </row>
    <row r="175" spans="1:65" s="13" customFormat="1" ht="22.5">
      <c r="B175" s="242"/>
      <c r="C175" s="243"/>
      <c r="D175" s="244" t="s">
        <v>159</v>
      </c>
      <c r="E175" s="245" t="s">
        <v>1</v>
      </c>
      <c r="F175" s="246" t="s">
        <v>670</v>
      </c>
      <c r="G175" s="243"/>
      <c r="H175" s="247">
        <v>11.933999999999999</v>
      </c>
      <c r="I175" s="243"/>
      <c r="J175" s="243"/>
      <c r="K175" s="243"/>
      <c r="L175" s="117"/>
      <c r="M175" s="119"/>
      <c r="N175" s="120"/>
      <c r="O175" s="120"/>
      <c r="P175" s="120"/>
      <c r="Q175" s="120"/>
      <c r="R175" s="120"/>
      <c r="S175" s="120"/>
      <c r="T175" s="121"/>
      <c r="AT175" s="118" t="s">
        <v>159</v>
      </c>
      <c r="AU175" s="118" t="s">
        <v>84</v>
      </c>
      <c r="AV175" s="13" t="s">
        <v>84</v>
      </c>
      <c r="AW175" s="13" t="s">
        <v>31</v>
      </c>
      <c r="AX175" s="13" t="s">
        <v>75</v>
      </c>
      <c r="AY175" s="118" t="s">
        <v>150</v>
      </c>
    </row>
    <row r="176" spans="1:65" s="13" customFormat="1" ht="22.5">
      <c r="B176" s="242"/>
      <c r="C176" s="243"/>
      <c r="D176" s="244" t="s">
        <v>159</v>
      </c>
      <c r="E176" s="245" t="s">
        <v>1</v>
      </c>
      <c r="F176" s="246" t="s">
        <v>671</v>
      </c>
      <c r="G176" s="243"/>
      <c r="H176" s="247">
        <v>1.4139999999999999</v>
      </c>
      <c r="I176" s="243"/>
      <c r="J176" s="243"/>
      <c r="K176" s="243"/>
      <c r="L176" s="117"/>
      <c r="M176" s="119"/>
      <c r="N176" s="120"/>
      <c r="O176" s="120"/>
      <c r="P176" s="120"/>
      <c r="Q176" s="120"/>
      <c r="R176" s="120"/>
      <c r="S176" s="120"/>
      <c r="T176" s="121"/>
      <c r="AT176" s="118" t="s">
        <v>159</v>
      </c>
      <c r="AU176" s="118" t="s">
        <v>84</v>
      </c>
      <c r="AV176" s="13" t="s">
        <v>84</v>
      </c>
      <c r="AW176" s="13" t="s">
        <v>31</v>
      </c>
      <c r="AX176" s="13" t="s">
        <v>75</v>
      </c>
      <c r="AY176" s="118" t="s">
        <v>150</v>
      </c>
    </row>
    <row r="177" spans="1:65" s="14" customFormat="1">
      <c r="B177" s="248"/>
      <c r="C177" s="249"/>
      <c r="D177" s="244" t="s">
        <v>159</v>
      </c>
      <c r="E177" s="250" t="s">
        <v>1</v>
      </c>
      <c r="F177" s="251" t="s">
        <v>169</v>
      </c>
      <c r="G177" s="249"/>
      <c r="H177" s="252">
        <v>13.348000000000001</v>
      </c>
      <c r="I177" s="249"/>
      <c r="J177" s="249"/>
      <c r="K177" s="249"/>
      <c r="L177" s="122"/>
      <c r="M177" s="124"/>
      <c r="N177" s="125"/>
      <c r="O177" s="125"/>
      <c r="P177" s="125"/>
      <c r="Q177" s="125"/>
      <c r="R177" s="125"/>
      <c r="S177" s="125"/>
      <c r="T177" s="126"/>
      <c r="AT177" s="123" t="s">
        <v>159</v>
      </c>
      <c r="AU177" s="123" t="s">
        <v>84</v>
      </c>
      <c r="AV177" s="14" t="s">
        <v>167</v>
      </c>
      <c r="AW177" s="14" t="s">
        <v>31</v>
      </c>
      <c r="AX177" s="14" t="s">
        <v>8</v>
      </c>
      <c r="AY177" s="123" t="s">
        <v>150</v>
      </c>
    </row>
    <row r="178" spans="1:65" s="12" customFormat="1" ht="22.9" customHeight="1">
      <c r="B178" s="229"/>
      <c r="C178" s="230"/>
      <c r="D178" s="231" t="s">
        <v>74</v>
      </c>
      <c r="E178" s="234" t="s">
        <v>239</v>
      </c>
      <c r="F178" s="234" t="s">
        <v>240</v>
      </c>
      <c r="G178" s="230"/>
      <c r="H178" s="230"/>
      <c r="I178" s="230"/>
      <c r="J178" s="235">
        <f>BK178</f>
        <v>0</v>
      </c>
      <c r="K178" s="230"/>
      <c r="L178" s="103"/>
      <c r="M178" s="105"/>
      <c r="N178" s="106"/>
      <c r="O178" s="106"/>
      <c r="P178" s="107">
        <f>P179</f>
        <v>29.476849999999999</v>
      </c>
      <c r="Q178" s="106"/>
      <c r="R178" s="107">
        <f>R179</f>
        <v>0</v>
      </c>
      <c r="S178" s="106"/>
      <c r="T178" s="108">
        <f>T179</f>
        <v>0</v>
      </c>
      <c r="AR178" s="104" t="s">
        <v>8</v>
      </c>
      <c r="AT178" s="109" t="s">
        <v>74</v>
      </c>
      <c r="AU178" s="109" t="s">
        <v>8</v>
      </c>
      <c r="AY178" s="104" t="s">
        <v>150</v>
      </c>
      <c r="BK178" s="110">
        <f>BK179</f>
        <v>0</v>
      </c>
    </row>
    <row r="179" spans="1:65" s="2" customFormat="1" ht="24.2" customHeight="1">
      <c r="A179" s="28"/>
      <c r="B179" s="176"/>
      <c r="C179" s="236" t="s">
        <v>230</v>
      </c>
      <c r="D179" s="236" t="s">
        <v>152</v>
      </c>
      <c r="E179" s="237" t="s">
        <v>672</v>
      </c>
      <c r="F179" s="238" t="s">
        <v>673</v>
      </c>
      <c r="G179" s="239" t="s">
        <v>192</v>
      </c>
      <c r="H179" s="240">
        <v>45.348999999999997</v>
      </c>
      <c r="I179" s="165"/>
      <c r="J179" s="241">
        <f>ROUND(I179*H179,0)</f>
        <v>0</v>
      </c>
      <c r="K179" s="238" t="s">
        <v>156</v>
      </c>
      <c r="L179" s="29"/>
      <c r="M179" s="111" t="s">
        <v>1</v>
      </c>
      <c r="N179" s="112" t="s">
        <v>40</v>
      </c>
      <c r="O179" s="113">
        <v>0.65</v>
      </c>
      <c r="P179" s="113">
        <f>O179*H179</f>
        <v>29.476849999999999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15" t="s">
        <v>157</v>
      </c>
      <c r="AT179" s="115" t="s">
        <v>152</v>
      </c>
      <c r="AU179" s="115" t="s">
        <v>84</v>
      </c>
      <c r="AY179" s="17" t="s">
        <v>150</v>
      </c>
      <c r="BE179" s="116">
        <f>IF(N179="základní",J179,0)</f>
        <v>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7" t="s">
        <v>8</v>
      </c>
      <c r="BK179" s="116">
        <f>ROUND(I179*H179,0)</f>
        <v>0</v>
      </c>
      <c r="BL179" s="17" t="s">
        <v>157</v>
      </c>
      <c r="BM179" s="115" t="s">
        <v>674</v>
      </c>
    </row>
    <row r="180" spans="1:65" s="12" customFormat="1" ht="25.9" customHeight="1">
      <c r="B180" s="229"/>
      <c r="C180" s="230"/>
      <c r="D180" s="231" t="s">
        <v>74</v>
      </c>
      <c r="E180" s="232" t="s">
        <v>470</v>
      </c>
      <c r="F180" s="232" t="s">
        <v>471</v>
      </c>
      <c r="G180" s="230"/>
      <c r="H180" s="230"/>
      <c r="I180" s="230"/>
      <c r="J180" s="233">
        <f>BK180</f>
        <v>0</v>
      </c>
      <c r="K180" s="230"/>
      <c r="L180" s="103"/>
      <c r="M180" s="105"/>
      <c r="N180" s="106"/>
      <c r="O180" s="106"/>
      <c r="P180" s="107">
        <f>P181+P190+P206</f>
        <v>688.72520600000007</v>
      </c>
      <c r="Q180" s="106"/>
      <c r="R180" s="107">
        <f>R181+R190+R206</f>
        <v>9.8438844948499984</v>
      </c>
      <c r="S180" s="106"/>
      <c r="T180" s="108">
        <f>T181+T190+T206</f>
        <v>0</v>
      </c>
      <c r="AR180" s="104" t="s">
        <v>84</v>
      </c>
      <c r="AT180" s="109" t="s">
        <v>74</v>
      </c>
      <c r="AU180" s="109" t="s">
        <v>75</v>
      </c>
      <c r="AY180" s="104" t="s">
        <v>150</v>
      </c>
      <c r="BK180" s="110">
        <f>BK181+BK190+BK206</f>
        <v>0</v>
      </c>
    </row>
    <row r="181" spans="1:65" s="12" customFormat="1" ht="22.9" customHeight="1">
      <c r="B181" s="229"/>
      <c r="C181" s="230"/>
      <c r="D181" s="231" t="s">
        <v>74</v>
      </c>
      <c r="E181" s="234" t="s">
        <v>546</v>
      </c>
      <c r="F181" s="234" t="s">
        <v>547</v>
      </c>
      <c r="G181" s="230"/>
      <c r="H181" s="230"/>
      <c r="I181" s="230"/>
      <c r="J181" s="235">
        <f>BK181</f>
        <v>0</v>
      </c>
      <c r="K181" s="230"/>
      <c r="L181" s="103"/>
      <c r="M181" s="105"/>
      <c r="N181" s="106"/>
      <c r="O181" s="106"/>
      <c r="P181" s="107">
        <f>SUM(P182:P189)</f>
        <v>12.69</v>
      </c>
      <c r="Q181" s="106"/>
      <c r="R181" s="107">
        <f>SUM(R182:R189)</f>
        <v>0.88393164999999996</v>
      </c>
      <c r="S181" s="106"/>
      <c r="T181" s="108">
        <f>SUM(T182:T189)</f>
        <v>0</v>
      </c>
      <c r="AR181" s="104" t="s">
        <v>84</v>
      </c>
      <c r="AT181" s="109" t="s">
        <v>74</v>
      </c>
      <c r="AU181" s="109" t="s">
        <v>8</v>
      </c>
      <c r="AY181" s="104" t="s">
        <v>150</v>
      </c>
      <c r="BK181" s="110">
        <f>SUM(BK182:BK189)</f>
        <v>0</v>
      </c>
    </row>
    <row r="182" spans="1:65" s="2" customFormat="1" ht="33" customHeight="1">
      <c r="A182" s="28"/>
      <c r="B182" s="176"/>
      <c r="C182" s="236" t="s">
        <v>235</v>
      </c>
      <c r="D182" s="236" t="s">
        <v>152</v>
      </c>
      <c r="E182" s="237" t="s">
        <v>675</v>
      </c>
      <c r="F182" s="238" t="s">
        <v>676</v>
      </c>
      <c r="G182" s="239" t="s">
        <v>163</v>
      </c>
      <c r="H182" s="240">
        <v>2.25</v>
      </c>
      <c r="I182" s="165"/>
      <c r="J182" s="241">
        <f>ROUND(I182*H182,0)</f>
        <v>0</v>
      </c>
      <c r="K182" s="238" t="s">
        <v>156</v>
      </c>
      <c r="L182" s="29"/>
      <c r="M182" s="111" t="s">
        <v>1</v>
      </c>
      <c r="N182" s="112" t="s">
        <v>40</v>
      </c>
      <c r="O182" s="113">
        <v>1.56</v>
      </c>
      <c r="P182" s="113">
        <f>O182*H182</f>
        <v>3.5100000000000002</v>
      </c>
      <c r="Q182" s="113">
        <v>1.89E-3</v>
      </c>
      <c r="R182" s="113">
        <f>Q182*H182</f>
        <v>4.2525000000000002E-3</v>
      </c>
      <c r="S182" s="113">
        <v>0</v>
      </c>
      <c r="T182" s="114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15" t="s">
        <v>230</v>
      </c>
      <c r="AT182" s="115" t="s">
        <v>152</v>
      </c>
      <c r="AU182" s="115" t="s">
        <v>84</v>
      </c>
      <c r="AY182" s="17" t="s">
        <v>150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7" t="s">
        <v>8</v>
      </c>
      <c r="BK182" s="116">
        <f>ROUND(I182*H182,0)</f>
        <v>0</v>
      </c>
      <c r="BL182" s="17" t="s">
        <v>230</v>
      </c>
      <c r="BM182" s="115" t="s">
        <v>677</v>
      </c>
    </row>
    <row r="183" spans="1:65" s="13" customFormat="1">
      <c r="B183" s="242"/>
      <c r="C183" s="243"/>
      <c r="D183" s="244" t="s">
        <v>159</v>
      </c>
      <c r="E183" s="245" t="s">
        <v>1</v>
      </c>
      <c r="F183" s="246" t="s">
        <v>678</v>
      </c>
      <c r="G183" s="243"/>
      <c r="H183" s="247">
        <v>2.25</v>
      </c>
      <c r="I183" s="243"/>
      <c r="J183" s="243"/>
      <c r="K183" s="243"/>
      <c r="L183" s="117"/>
      <c r="M183" s="119"/>
      <c r="N183" s="120"/>
      <c r="O183" s="120"/>
      <c r="P183" s="120"/>
      <c r="Q183" s="120"/>
      <c r="R183" s="120"/>
      <c r="S183" s="120"/>
      <c r="T183" s="121"/>
      <c r="AT183" s="118" t="s">
        <v>159</v>
      </c>
      <c r="AU183" s="118" t="s">
        <v>84</v>
      </c>
      <c r="AV183" s="13" t="s">
        <v>84</v>
      </c>
      <c r="AW183" s="13" t="s">
        <v>31</v>
      </c>
      <c r="AX183" s="13" t="s">
        <v>8</v>
      </c>
      <c r="AY183" s="118" t="s">
        <v>150</v>
      </c>
    </row>
    <row r="184" spans="1:65" s="2" customFormat="1" ht="24.2" customHeight="1">
      <c r="A184" s="28"/>
      <c r="B184" s="176"/>
      <c r="C184" s="236" t="s">
        <v>241</v>
      </c>
      <c r="D184" s="236" t="s">
        <v>152</v>
      </c>
      <c r="E184" s="237" t="s">
        <v>679</v>
      </c>
      <c r="F184" s="238" t="s">
        <v>680</v>
      </c>
      <c r="G184" s="239" t="s">
        <v>155</v>
      </c>
      <c r="H184" s="240">
        <v>30</v>
      </c>
      <c r="I184" s="165"/>
      <c r="J184" s="241">
        <f>ROUND(I184*H184,0)</f>
        <v>0</v>
      </c>
      <c r="K184" s="238" t="s">
        <v>156</v>
      </c>
      <c r="L184" s="29"/>
      <c r="M184" s="111" t="s">
        <v>1</v>
      </c>
      <c r="N184" s="112" t="s">
        <v>40</v>
      </c>
      <c r="O184" s="113">
        <v>0.30599999999999999</v>
      </c>
      <c r="P184" s="113">
        <f>O184*H184</f>
        <v>9.18</v>
      </c>
      <c r="Q184" s="113">
        <v>0</v>
      </c>
      <c r="R184" s="113">
        <f>Q184*H184</f>
        <v>0</v>
      </c>
      <c r="S184" s="113">
        <v>0</v>
      </c>
      <c r="T184" s="114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15" t="s">
        <v>230</v>
      </c>
      <c r="AT184" s="115" t="s">
        <v>152</v>
      </c>
      <c r="AU184" s="115" t="s">
        <v>84</v>
      </c>
      <c r="AY184" s="17" t="s">
        <v>150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7" t="s">
        <v>8</v>
      </c>
      <c r="BK184" s="116">
        <f>ROUND(I184*H184,0)</f>
        <v>0</v>
      </c>
      <c r="BL184" s="17" t="s">
        <v>230</v>
      </c>
      <c r="BM184" s="115" t="s">
        <v>681</v>
      </c>
    </row>
    <row r="185" spans="1:65" s="13" customFormat="1">
      <c r="B185" s="242"/>
      <c r="C185" s="243"/>
      <c r="D185" s="244" t="s">
        <v>159</v>
      </c>
      <c r="E185" s="245" t="s">
        <v>1</v>
      </c>
      <c r="F185" s="246" t="s">
        <v>682</v>
      </c>
      <c r="G185" s="243"/>
      <c r="H185" s="247">
        <v>30</v>
      </c>
      <c r="I185" s="243"/>
      <c r="J185" s="243"/>
      <c r="K185" s="243"/>
      <c r="L185" s="117"/>
      <c r="M185" s="119"/>
      <c r="N185" s="120"/>
      <c r="O185" s="120"/>
      <c r="P185" s="120"/>
      <c r="Q185" s="120"/>
      <c r="R185" s="120"/>
      <c r="S185" s="120"/>
      <c r="T185" s="121"/>
      <c r="AT185" s="118" t="s">
        <v>159</v>
      </c>
      <c r="AU185" s="118" t="s">
        <v>84</v>
      </c>
      <c r="AV185" s="13" t="s">
        <v>84</v>
      </c>
      <c r="AW185" s="13" t="s">
        <v>31</v>
      </c>
      <c r="AX185" s="13" t="s">
        <v>8</v>
      </c>
      <c r="AY185" s="118" t="s">
        <v>150</v>
      </c>
    </row>
    <row r="186" spans="1:65" s="2" customFormat="1" ht="16.5" customHeight="1">
      <c r="A186" s="28"/>
      <c r="B186" s="176"/>
      <c r="C186" s="253" t="s">
        <v>377</v>
      </c>
      <c r="D186" s="253" t="s">
        <v>291</v>
      </c>
      <c r="E186" s="254" t="s">
        <v>683</v>
      </c>
      <c r="F186" s="255" t="s">
        <v>684</v>
      </c>
      <c r="G186" s="256" t="s">
        <v>525</v>
      </c>
      <c r="H186" s="257">
        <v>224</v>
      </c>
      <c r="I186" s="166"/>
      <c r="J186" s="258">
        <f>ROUND(I186*H186,0)</f>
        <v>0</v>
      </c>
      <c r="K186" s="255" t="s">
        <v>1</v>
      </c>
      <c r="L186" s="131"/>
      <c r="M186" s="132" t="s">
        <v>1</v>
      </c>
      <c r="N186" s="133" t="s">
        <v>40</v>
      </c>
      <c r="O186" s="113">
        <v>0</v>
      </c>
      <c r="P186" s="113">
        <f>O186*H186</f>
        <v>0</v>
      </c>
      <c r="Q186" s="113">
        <v>3.8E-3</v>
      </c>
      <c r="R186" s="113">
        <f>Q186*H186</f>
        <v>0.85119999999999996</v>
      </c>
      <c r="S186" s="113">
        <v>0</v>
      </c>
      <c r="T186" s="114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15" t="s">
        <v>440</v>
      </c>
      <c r="AT186" s="115" t="s">
        <v>291</v>
      </c>
      <c r="AU186" s="115" t="s">
        <v>84</v>
      </c>
      <c r="AY186" s="17" t="s">
        <v>150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7" t="s">
        <v>8</v>
      </c>
      <c r="BK186" s="116">
        <f>ROUND(I186*H186,0)</f>
        <v>0</v>
      </c>
      <c r="BL186" s="17" t="s">
        <v>230</v>
      </c>
      <c r="BM186" s="115" t="s">
        <v>685</v>
      </c>
    </row>
    <row r="187" spans="1:65" s="13" customFormat="1" ht="22.5">
      <c r="B187" s="242"/>
      <c r="C187" s="243"/>
      <c r="D187" s="244" t="s">
        <v>159</v>
      </c>
      <c r="E187" s="245" t="s">
        <v>1</v>
      </c>
      <c r="F187" s="246" t="s">
        <v>686</v>
      </c>
      <c r="G187" s="243"/>
      <c r="H187" s="247">
        <v>224</v>
      </c>
      <c r="I187" s="259"/>
      <c r="J187" s="243"/>
      <c r="K187" s="243"/>
      <c r="L187" s="117"/>
      <c r="M187" s="119"/>
      <c r="N187" s="120"/>
      <c r="O187" s="120"/>
      <c r="P187" s="120"/>
      <c r="Q187" s="120"/>
      <c r="R187" s="120"/>
      <c r="S187" s="120"/>
      <c r="T187" s="121"/>
      <c r="AT187" s="118" t="s">
        <v>159</v>
      </c>
      <c r="AU187" s="118" t="s">
        <v>84</v>
      </c>
      <c r="AV187" s="13" t="s">
        <v>84</v>
      </c>
      <c r="AW187" s="13" t="s">
        <v>31</v>
      </c>
      <c r="AX187" s="13" t="s">
        <v>8</v>
      </c>
      <c r="AY187" s="118" t="s">
        <v>150</v>
      </c>
    </row>
    <row r="188" spans="1:65" s="2" customFormat="1" ht="24.2" customHeight="1">
      <c r="A188" s="28"/>
      <c r="B188" s="176"/>
      <c r="C188" s="236" t="s">
        <v>382</v>
      </c>
      <c r="D188" s="236" t="s">
        <v>152</v>
      </c>
      <c r="E188" s="237" t="s">
        <v>687</v>
      </c>
      <c r="F188" s="238" t="s">
        <v>688</v>
      </c>
      <c r="G188" s="239" t="s">
        <v>163</v>
      </c>
      <c r="H188" s="240">
        <v>2.25</v>
      </c>
      <c r="I188" s="165"/>
      <c r="J188" s="241">
        <f>ROUND(I188*H188,0)</f>
        <v>0</v>
      </c>
      <c r="K188" s="238" t="s">
        <v>156</v>
      </c>
      <c r="L188" s="29"/>
      <c r="M188" s="111" t="s">
        <v>1</v>
      </c>
      <c r="N188" s="112" t="s">
        <v>40</v>
      </c>
      <c r="O188" s="113">
        <v>0</v>
      </c>
      <c r="P188" s="113">
        <f>O188*H188</f>
        <v>0</v>
      </c>
      <c r="Q188" s="113">
        <v>1.2657399999999999E-2</v>
      </c>
      <c r="R188" s="113">
        <f>Q188*H188</f>
        <v>2.8479149999999998E-2</v>
      </c>
      <c r="S188" s="113">
        <v>0</v>
      </c>
      <c r="T188" s="114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15" t="s">
        <v>230</v>
      </c>
      <c r="AT188" s="115" t="s">
        <v>152</v>
      </c>
      <c r="AU188" s="115" t="s">
        <v>84</v>
      </c>
      <c r="AY188" s="17" t="s">
        <v>150</v>
      </c>
      <c r="BE188" s="116">
        <f>IF(N188="základní",J188,0)</f>
        <v>0</v>
      </c>
      <c r="BF188" s="116">
        <f>IF(N188="snížená",J188,0)</f>
        <v>0</v>
      </c>
      <c r="BG188" s="116">
        <f>IF(N188="zákl. přenesená",J188,0)</f>
        <v>0</v>
      </c>
      <c r="BH188" s="116">
        <f>IF(N188="sníž. přenesená",J188,0)</f>
        <v>0</v>
      </c>
      <c r="BI188" s="116">
        <f>IF(N188="nulová",J188,0)</f>
        <v>0</v>
      </c>
      <c r="BJ188" s="17" t="s">
        <v>8</v>
      </c>
      <c r="BK188" s="116">
        <f>ROUND(I188*H188,0)</f>
        <v>0</v>
      </c>
      <c r="BL188" s="17" t="s">
        <v>230</v>
      </c>
      <c r="BM188" s="115" t="s">
        <v>689</v>
      </c>
    </row>
    <row r="189" spans="1:65" s="13" customFormat="1">
      <c r="B189" s="242"/>
      <c r="C189" s="243"/>
      <c r="D189" s="244" t="s">
        <v>159</v>
      </c>
      <c r="E189" s="245" t="s">
        <v>1</v>
      </c>
      <c r="F189" s="246" t="s">
        <v>678</v>
      </c>
      <c r="G189" s="243"/>
      <c r="H189" s="247">
        <v>2.25</v>
      </c>
      <c r="I189" s="243"/>
      <c r="J189" s="243"/>
      <c r="K189" s="243"/>
      <c r="L189" s="117"/>
      <c r="M189" s="119"/>
      <c r="N189" s="120"/>
      <c r="O189" s="120"/>
      <c r="P189" s="120"/>
      <c r="Q189" s="120"/>
      <c r="R189" s="120"/>
      <c r="S189" s="120"/>
      <c r="T189" s="121"/>
      <c r="AT189" s="118" t="s">
        <v>159</v>
      </c>
      <c r="AU189" s="118" t="s">
        <v>84</v>
      </c>
      <c r="AV189" s="13" t="s">
        <v>84</v>
      </c>
      <c r="AW189" s="13" t="s">
        <v>31</v>
      </c>
      <c r="AX189" s="13" t="s">
        <v>8</v>
      </c>
      <c r="AY189" s="118" t="s">
        <v>150</v>
      </c>
    </row>
    <row r="190" spans="1:65" s="12" customFormat="1" ht="22.9" customHeight="1">
      <c r="B190" s="229"/>
      <c r="C190" s="230"/>
      <c r="D190" s="231" t="s">
        <v>74</v>
      </c>
      <c r="E190" s="234" t="s">
        <v>586</v>
      </c>
      <c r="F190" s="234" t="s">
        <v>587</v>
      </c>
      <c r="G190" s="230"/>
      <c r="H190" s="230"/>
      <c r="I190" s="230"/>
      <c r="J190" s="235">
        <f>BK190</f>
        <v>0</v>
      </c>
      <c r="K190" s="230"/>
      <c r="L190" s="103"/>
      <c r="M190" s="105"/>
      <c r="N190" s="106"/>
      <c r="O190" s="106"/>
      <c r="P190" s="107">
        <f>SUM(P191:P205)</f>
        <v>518.14273400000002</v>
      </c>
      <c r="Q190" s="106"/>
      <c r="R190" s="107">
        <f>SUM(R191:R205)</f>
        <v>8.8420325762499985</v>
      </c>
      <c r="S190" s="106"/>
      <c r="T190" s="108">
        <f>SUM(T191:T205)</f>
        <v>0</v>
      </c>
      <c r="AR190" s="104" t="s">
        <v>84</v>
      </c>
      <c r="AT190" s="109" t="s">
        <v>74</v>
      </c>
      <c r="AU190" s="109" t="s">
        <v>8</v>
      </c>
      <c r="AY190" s="104" t="s">
        <v>150</v>
      </c>
      <c r="BK190" s="110">
        <f>SUM(BK191:BK205)</f>
        <v>0</v>
      </c>
    </row>
    <row r="191" spans="1:65" s="2" customFormat="1" ht="24.2" customHeight="1">
      <c r="A191" s="28"/>
      <c r="B191" s="176"/>
      <c r="C191" s="236" t="s">
        <v>7</v>
      </c>
      <c r="D191" s="236" t="s">
        <v>152</v>
      </c>
      <c r="E191" s="237" t="s">
        <v>690</v>
      </c>
      <c r="F191" s="238" t="s">
        <v>691</v>
      </c>
      <c r="G191" s="239" t="s">
        <v>591</v>
      </c>
      <c r="H191" s="240">
        <v>8426.2999999999993</v>
      </c>
      <c r="I191" s="165"/>
      <c r="J191" s="241">
        <f>ROUND(I191*H191,0)</f>
        <v>0</v>
      </c>
      <c r="K191" s="238" t="s">
        <v>156</v>
      </c>
      <c r="L191" s="29"/>
      <c r="M191" s="111" t="s">
        <v>1</v>
      </c>
      <c r="N191" s="112" t="s">
        <v>40</v>
      </c>
      <c r="O191" s="113">
        <v>5.8000000000000003E-2</v>
      </c>
      <c r="P191" s="113">
        <f>O191*H191</f>
        <v>488.72539999999998</v>
      </c>
      <c r="Q191" s="113">
        <v>4.93375E-5</v>
      </c>
      <c r="R191" s="113">
        <f>Q191*H191</f>
        <v>0.41573257624999999</v>
      </c>
      <c r="S191" s="113">
        <v>0</v>
      </c>
      <c r="T191" s="114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15" t="s">
        <v>230</v>
      </c>
      <c r="AT191" s="115" t="s">
        <v>152</v>
      </c>
      <c r="AU191" s="115" t="s">
        <v>84</v>
      </c>
      <c r="AY191" s="17" t="s">
        <v>150</v>
      </c>
      <c r="BE191" s="116">
        <f>IF(N191="základní",J191,0)</f>
        <v>0</v>
      </c>
      <c r="BF191" s="116">
        <f>IF(N191="snížená",J191,0)</f>
        <v>0</v>
      </c>
      <c r="BG191" s="116">
        <f>IF(N191="zákl. přenesená",J191,0)</f>
        <v>0</v>
      </c>
      <c r="BH191" s="116">
        <f>IF(N191="sníž. přenesená",J191,0)</f>
        <v>0</v>
      </c>
      <c r="BI191" s="116">
        <f>IF(N191="nulová",J191,0)</f>
        <v>0</v>
      </c>
      <c r="BJ191" s="17" t="s">
        <v>8</v>
      </c>
      <c r="BK191" s="116">
        <f>ROUND(I191*H191,0)</f>
        <v>0</v>
      </c>
      <c r="BL191" s="17" t="s">
        <v>230</v>
      </c>
      <c r="BM191" s="115" t="s">
        <v>692</v>
      </c>
    </row>
    <row r="192" spans="1:65" s="13" customFormat="1" ht="22.5">
      <c r="B192" s="242"/>
      <c r="C192" s="243"/>
      <c r="D192" s="244" t="s">
        <v>159</v>
      </c>
      <c r="E192" s="245" t="s">
        <v>1</v>
      </c>
      <c r="F192" s="246" t="s">
        <v>693</v>
      </c>
      <c r="G192" s="243"/>
      <c r="H192" s="247">
        <v>7561.9</v>
      </c>
      <c r="I192" s="243"/>
      <c r="J192" s="243"/>
      <c r="K192" s="243"/>
      <c r="L192" s="117"/>
      <c r="M192" s="119"/>
      <c r="N192" s="120"/>
      <c r="O192" s="120"/>
      <c r="P192" s="120"/>
      <c r="Q192" s="120"/>
      <c r="R192" s="120"/>
      <c r="S192" s="120"/>
      <c r="T192" s="121"/>
      <c r="AT192" s="118" t="s">
        <v>159</v>
      </c>
      <c r="AU192" s="118" t="s">
        <v>84</v>
      </c>
      <c r="AV192" s="13" t="s">
        <v>84</v>
      </c>
      <c r="AW192" s="13" t="s">
        <v>31</v>
      </c>
      <c r="AX192" s="13" t="s">
        <v>75</v>
      </c>
      <c r="AY192" s="118" t="s">
        <v>150</v>
      </c>
    </row>
    <row r="193" spans="1:65" s="14" customFormat="1">
      <c r="B193" s="248"/>
      <c r="C193" s="249"/>
      <c r="D193" s="244" t="s">
        <v>159</v>
      </c>
      <c r="E193" s="250" t="s">
        <v>614</v>
      </c>
      <c r="F193" s="251" t="s">
        <v>694</v>
      </c>
      <c r="G193" s="249"/>
      <c r="H193" s="252">
        <v>7561.9</v>
      </c>
      <c r="I193" s="249"/>
      <c r="J193" s="249"/>
      <c r="K193" s="249"/>
      <c r="L193" s="122"/>
      <c r="M193" s="124"/>
      <c r="N193" s="125"/>
      <c r="O193" s="125"/>
      <c r="P193" s="125"/>
      <c r="Q193" s="125"/>
      <c r="R193" s="125"/>
      <c r="S193" s="125"/>
      <c r="T193" s="126"/>
      <c r="AT193" s="123" t="s">
        <v>159</v>
      </c>
      <c r="AU193" s="123" t="s">
        <v>84</v>
      </c>
      <c r="AV193" s="14" t="s">
        <v>167</v>
      </c>
      <c r="AW193" s="14" t="s">
        <v>31</v>
      </c>
      <c r="AX193" s="14" t="s">
        <v>75</v>
      </c>
      <c r="AY193" s="123" t="s">
        <v>150</v>
      </c>
    </row>
    <row r="194" spans="1:65" s="13" customFormat="1">
      <c r="B194" s="242"/>
      <c r="C194" s="243"/>
      <c r="D194" s="244" t="s">
        <v>159</v>
      </c>
      <c r="E194" s="245" t="s">
        <v>1</v>
      </c>
      <c r="F194" s="246" t="s">
        <v>619</v>
      </c>
      <c r="G194" s="243"/>
      <c r="H194" s="247">
        <v>35.700000000000003</v>
      </c>
      <c r="I194" s="243"/>
      <c r="J194" s="243"/>
      <c r="K194" s="243"/>
      <c r="L194" s="117"/>
      <c r="M194" s="119"/>
      <c r="N194" s="120"/>
      <c r="O194" s="120"/>
      <c r="P194" s="120"/>
      <c r="Q194" s="120"/>
      <c r="R194" s="120"/>
      <c r="S194" s="120"/>
      <c r="T194" s="121"/>
      <c r="AT194" s="118" t="s">
        <v>159</v>
      </c>
      <c r="AU194" s="118" t="s">
        <v>84</v>
      </c>
      <c r="AV194" s="13" t="s">
        <v>84</v>
      </c>
      <c r="AW194" s="13" t="s">
        <v>31</v>
      </c>
      <c r="AX194" s="13" t="s">
        <v>75</v>
      </c>
      <c r="AY194" s="118" t="s">
        <v>150</v>
      </c>
    </row>
    <row r="195" spans="1:65" s="14" customFormat="1" ht="22.5">
      <c r="B195" s="248"/>
      <c r="C195" s="249"/>
      <c r="D195" s="244" t="s">
        <v>159</v>
      </c>
      <c r="E195" s="250" t="s">
        <v>617</v>
      </c>
      <c r="F195" s="251" t="s">
        <v>695</v>
      </c>
      <c r="G195" s="249"/>
      <c r="H195" s="252">
        <v>35.700000000000003</v>
      </c>
      <c r="I195" s="249"/>
      <c r="J195" s="249"/>
      <c r="K195" s="249"/>
      <c r="L195" s="122"/>
      <c r="M195" s="124"/>
      <c r="N195" s="125"/>
      <c r="O195" s="125"/>
      <c r="P195" s="125"/>
      <c r="Q195" s="125"/>
      <c r="R195" s="125"/>
      <c r="S195" s="125"/>
      <c r="T195" s="126"/>
      <c r="AT195" s="123" t="s">
        <v>159</v>
      </c>
      <c r="AU195" s="123" t="s">
        <v>84</v>
      </c>
      <c r="AV195" s="14" t="s">
        <v>167</v>
      </c>
      <c r="AW195" s="14" t="s">
        <v>31</v>
      </c>
      <c r="AX195" s="14" t="s">
        <v>75</v>
      </c>
      <c r="AY195" s="123" t="s">
        <v>150</v>
      </c>
    </row>
    <row r="196" spans="1:65" s="13" customFormat="1">
      <c r="B196" s="242"/>
      <c r="C196" s="243"/>
      <c r="D196" s="244" t="s">
        <v>159</v>
      </c>
      <c r="E196" s="245" t="s">
        <v>1</v>
      </c>
      <c r="F196" s="246" t="s">
        <v>622</v>
      </c>
      <c r="G196" s="243"/>
      <c r="H196" s="247">
        <v>828.7</v>
      </c>
      <c r="I196" s="243"/>
      <c r="J196" s="243"/>
      <c r="K196" s="243"/>
      <c r="L196" s="117"/>
      <c r="M196" s="119"/>
      <c r="N196" s="120"/>
      <c r="O196" s="120"/>
      <c r="P196" s="120"/>
      <c r="Q196" s="120"/>
      <c r="R196" s="120"/>
      <c r="S196" s="120"/>
      <c r="T196" s="121"/>
      <c r="AT196" s="118" t="s">
        <v>159</v>
      </c>
      <c r="AU196" s="118" t="s">
        <v>84</v>
      </c>
      <c r="AV196" s="13" t="s">
        <v>84</v>
      </c>
      <c r="AW196" s="13" t="s">
        <v>31</v>
      </c>
      <c r="AX196" s="13" t="s">
        <v>75</v>
      </c>
      <c r="AY196" s="118" t="s">
        <v>150</v>
      </c>
    </row>
    <row r="197" spans="1:65" s="14" customFormat="1" ht="22.5">
      <c r="B197" s="248"/>
      <c r="C197" s="249"/>
      <c r="D197" s="244" t="s">
        <v>159</v>
      </c>
      <c r="E197" s="250" t="s">
        <v>620</v>
      </c>
      <c r="F197" s="251" t="s">
        <v>696</v>
      </c>
      <c r="G197" s="249"/>
      <c r="H197" s="252">
        <v>828.7</v>
      </c>
      <c r="I197" s="249"/>
      <c r="J197" s="249"/>
      <c r="K197" s="249"/>
      <c r="L197" s="122"/>
      <c r="M197" s="124"/>
      <c r="N197" s="125"/>
      <c r="O197" s="125"/>
      <c r="P197" s="125"/>
      <c r="Q197" s="125"/>
      <c r="R197" s="125"/>
      <c r="S197" s="125"/>
      <c r="T197" s="126"/>
      <c r="AT197" s="123" t="s">
        <v>159</v>
      </c>
      <c r="AU197" s="123" t="s">
        <v>84</v>
      </c>
      <c r="AV197" s="14" t="s">
        <v>167</v>
      </c>
      <c r="AW197" s="14" t="s">
        <v>31</v>
      </c>
      <c r="AX197" s="14" t="s">
        <v>75</v>
      </c>
      <c r="AY197" s="123" t="s">
        <v>150</v>
      </c>
    </row>
    <row r="198" spans="1:65" s="15" customFormat="1">
      <c r="B198" s="274"/>
      <c r="C198" s="275"/>
      <c r="D198" s="244" t="s">
        <v>159</v>
      </c>
      <c r="E198" s="276" t="s">
        <v>1</v>
      </c>
      <c r="F198" s="277" t="s">
        <v>597</v>
      </c>
      <c r="G198" s="275"/>
      <c r="H198" s="278">
        <v>8426.2999999999993</v>
      </c>
      <c r="I198" s="275"/>
      <c r="J198" s="275"/>
      <c r="K198" s="275"/>
      <c r="L198" s="134"/>
      <c r="M198" s="136"/>
      <c r="N198" s="137"/>
      <c r="O198" s="137"/>
      <c r="P198" s="137"/>
      <c r="Q198" s="137"/>
      <c r="R198" s="137"/>
      <c r="S198" s="137"/>
      <c r="T198" s="138"/>
      <c r="AT198" s="135" t="s">
        <v>159</v>
      </c>
      <c r="AU198" s="135" t="s">
        <v>84</v>
      </c>
      <c r="AV198" s="15" t="s">
        <v>157</v>
      </c>
      <c r="AW198" s="15" t="s">
        <v>31</v>
      </c>
      <c r="AX198" s="15" t="s">
        <v>8</v>
      </c>
      <c r="AY198" s="135" t="s">
        <v>150</v>
      </c>
    </row>
    <row r="199" spans="1:65" s="2" customFormat="1" ht="16.5" customHeight="1">
      <c r="A199" s="28"/>
      <c r="B199" s="176"/>
      <c r="C199" s="253" t="s">
        <v>391</v>
      </c>
      <c r="D199" s="253" t="s">
        <v>291</v>
      </c>
      <c r="E199" s="254" t="s">
        <v>697</v>
      </c>
      <c r="F199" s="255" t="s">
        <v>615</v>
      </c>
      <c r="G199" s="256" t="s">
        <v>591</v>
      </c>
      <c r="H199" s="257">
        <v>7561.9</v>
      </c>
      <c r="I199" s="166"/>
      <c r="J199" s="258">
        <f>ROUND(I199*H199,0)</f>
        <v>0</v>
      </c>
      <c r="K199" s="255" t="s">
        <v>1</v>
      </c>
      <c r="L199" s="131"/>
      <c r="M199" s="132" t="s">
        <v>1</v>
      </c>
      <c r="N199" s="133" t="s">
        <v>40</v>
      </c>
      <c r="O199" s="113">
        <v>0</v>
      </c>
      <c r="P199" s="113">
        <f>O199*H199</f>
        <v>0</v>
      </c>
      <c r="Q199" s="113">
        <v>1E-3</v>
      </c>
      <c r="R199" s="113">
        <f>Q199*H199</f>
        <v>7.5618999999999996</v>
      </c>
      <c r="S199" s="113">
        <v>0</v>
      </c>
      <c r="T199" s="114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15" t="s">
        <v>440</v>
      </c>
      <c r="AT199" s="115" t="s">
        <v>291</v>
      </c>
      <c r="AU199" s="115" t="s">
        <v>84</v>
      </c>
      <c r="AY199" s="17" t="s">
        <v>150</v>
      </c>
      <c r="BE199" s="116">
        <f>IF(N199="základní",J199,0)</f>
        <v>0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7" t="s">
        <v>8</v>
      </c>
      <c r="BK199" s="116">
        <f>ROUND(I199*H199,0)</f>
        <v>0</v>
      </c>
      <c r="BL199" s="17" t="s">
        <v>230</v>
      </c>
      <c r="BM199" s="115" t="s">
        <v>698</v>
      </c>
    </row>
    <row r="200" spans="1:65" s="13" customFormat="1">
      <c r="B200" s="242"/>
      <c r="C200" s="243"/>
      <c r="D200" s="244" t="s">
        <v>159</v>
      </c>
      <c r="E200" s="245" t="s">
        <v>1</v>
      </c>
      <c r="F200" s="246" t="s">
        <v>614</v>
      </c>
      <c r="G200" s="243"/>
      <c r="H200" s="247">
        <v>7561.9</v>
      </c>
      <c r="I200" s="243"/>
      <c r="J200" s="243"/>
      <c r="K200" s="243"/>
      <c r="L200" s="117"/>
      <c r="M200" s="119"/>
      <c r="N200" s="120"/>
      <c r="O200" s="120"/>
      <c r="P200" s="120"/>
      <c r="Q200" s="120"/>
      <c r="R200" s="120"/>
      <c r="S200" s="120"/>
      <c r="T200" s="121"/>
      <c r="AT200" s="118" t="s">
        <v>159</v>
      </c>
      <c r="AU200" s="118" t="s">
        <v>84</v>
      </c>
      <c r="AV200" s="13" t="s">
        <v>84</v>
      </c>
      <c r="AW200" s="13" t="s">
        <v>31</v>
      </c>
      <c r="AX200" s="13" t="s">
        <v>8</v>
      </c>
      <c r="AY200" s="118" t="s">
        <v>150</v>
      </c>
    </row>
    <row r="201" spans="1:65" s="2" customFormat="1" ht="16.5" customHeight="1">
      <c r="A201" s="28"/>
      <c r="B201" s="176"/>
      <c r="C201" s="253" t="s">
        <v>397</v>
      </c>
      <c r="D201" s="253" t="s">
        <v>291</v>
      </c>
      <c r="E201" s="254" t="s">
        <v>599</v>
      </c>
      <c r="F201" s="255" t="s">
        <v>600</v>
      </c>
      <c r="G201" s="256" t="s">
        <v>591</v>
      </c>
      <c r="H201" s="257">
        <v>35.700000000000003</v>
      </c>
      <c r="I201" s="166"/>
      <c r="J201" s="258">
        <f>ROUND(I201*H201,0)</f>
        <v>0</v>
      </c>
      <c r="K201" s="255" t="s">
        <v>1</v>
      </c>
      <c r="L201" s="131"/>
      <c r="M201" s="132" t="s">
        <v>1</v>
      </c>
      <c r="N201" s="133" t="s">
        <v>40</v>
      </c>
      <c r="O201" s="113">
        <v>0</v>
      </c>
      <c r="P201" s="113">
        <f>O201*H201</f>
        <v>0</v>
      </c>
      <c r="Q201" s="113">
        <v>1E-3</v>
      </c>
      <c r="R201" s="113">
        <f>Q201*H201</f>
        <v>3.5700000000000003E-2</v>
      </c>
      <c r="S201" s="113">
        <v>0</v>
      </c>
      <c r="T201" s="114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15" t="s">
        <v>440</v>
      </c>
      <c r="AT201" s="115" t="s">
        <v>291</v>
      </c>
      <c r="AU201" s="115" t="s">
        <v>84</v>
      </c>
      <c r="AY201" s="17" t="s">
        <v>150</v>
      </c>
      <c r="BE201" s="116">
        <f>IF(N201="základní",J201,0)</f>
        <v>0</v>
      </c>
      <c r="BF201" s="116">
        <f>IF(N201="snížená",J201,0)</f>
        <v>0</v>
      </c>
      <c r="BG201" s="116">
        <f>IF(N201="zákl. přenesená",J201,0)</f>
        <v>0</v>
      </c>
      <c r="BH201" s="116">
        <f>IF(N201="sníž. přenesená",J201,0)</f>
        <v>0</v>
      </c>
      <c r="BI201" s="116">
        <f>IF(N201="nulová",J201,0)</f>
        <v>0</v>
      </c>
      <c r="BJ201" s="17" t="s">
        <v>8</v>
      </c>
      <c r="BK201" s="116">
        <f>ROUND(I201*H201,0)</f>
        <v>0</v>
      </c>
      <c r="BL201" s="17" t="s">
        <v>230</v>
      </c>
      <c r="BM201" s="115" t="s">
        <v>699</v>
      </c>
    </row>
    <row r="202" spans="1:65" s="13" customFormat="1">
      <c r="B202" s="242"/>
      <c r="C202" s="243"/>
      <c r="D202" s="244" t="s">
        <v>159</v>
      </c>
      <c r="E202" s="245" t="s">
        <v>1</v>
      </c>
      <c r="F202" s="246" t="s">
        <v>617</v>
      </c>
      <c r="G202" s="243"/>
      <c r="H202" s="247">
        <v>35.700000000000003</v>
      </c>
      <c r="I202" s="243"/>
      <c r="J202" s="243"/>
      <c r="K202" s="243"/>
      <c r="L202" s="117"/>
      <c r="M202" s="119"/>
      <c r="N202" s="120"/>
      <c r="O202" s="120"/>
      <c r="P202" s="120"/>
      <c r="Q202" s="120"/>
      <c r="R202" s="120"/>
      <c r="S202" s="120"/>
      <c r="T202" s="121"/>
      <c r="AT202" s="118" t="s">
        <v>159</v>
      </c>
      <c r="AU202" s="118" t="s">
        <v>84</v>
      </c>
      <c r="AV202" s="13" t="s">
        <v>84</v>
      </c>
      <c r="AW202" s="13" t="s">
        <v>31</v>
      </c>
      <c r="AX202" s="13" t="s">
        <v>8</v>
      </c>
      <c r="AY202" s="118" t="s">
        <v>150</v>
      </c>
    </row>
    <row r="203" spans="1:65" s="2" customFormat="1" ht="16.5" customHeight="1">
      <c r="A203" s="28"/>
      <c r="B203" s="176"/>
      <c r="C203" s="253" t="s">
        <v>402</v>
      </c>
      <c r="D203" s="253" t="s">
        <v>291</v>
      </c>
      <c r="E203" s="254" t="s">
        <v>604</v>
      </c>
      <c r="F203" s="255" t="s">
        <v>605</v>
      </c>
      <c r="G203" s="256" t="s">
        <v>591</v>
      </c>
      <c r="H203" s="257">
        <v>828.7</v>
      </c>
      <c r="I203" s="166"/>
      <c r="J203" s="258">
        <f>ROUND(I203*H203,0)</f>
        <v>0</v>
      </c>
      <c r="K203" s="255" t="s">
        <v>1</v>
      </c>
      <c r="L203" s="131"/>
      <c r="M203" s="132" t="s">
        <v>1</v>
      </c>
      <c r="N203" s="133" t="s">
        <v>40</v>
      </c>
      <c r="O203" s="113">
        <v>0</v>
      </c>
      <c r="P203" s="113">
        <f>O203*H203</f>
        <v>0</v>
      </c>
      <c r="Q203" s="113">
        <v>1E-3</v>
      </c>
      <c r="R203" s="113">
        <f>Q203*H203</f>
        <v>0.8287000000000001</v>
      </c>
      <c r="S203" s="113">
        <v>0</v>
      </c>
      <c r="T203" s="114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15" t="s">
        <v>440</v>
      </c>
      <c r="AT203" s="115" t="s">
        <v>291</v>
      </c>
      <c r="AU203" s="115" t="s">
        <v>84</v>
      </c>
      <c r="AY203" s="17" t="s">
        <v>150</v>
      </c>
      <c r="BE203" s="116">
        <f>IF(N203="základní",J203,0)</f>
        <v>0</v>
      </c>
      <c r="BF203" s="116">
        <f>IF(N203="snížená",J203,0)</f>
        <v>0</v>
      </c>
      <c r="BG203" s="116">
        <f>IF(N203="zákl. přenesená",J203,0)</f>
        <v>0</v>
      </c>
      <c r="BH203" s="116">
        <f>IF(N203="sníž. přenesená",J203,0)</f>
        <v>0</v>
      </c>
      <c r="BI203" s="116">
        <f>IF(N203="nulová",J203,0)</f>
        <v>0</v>
      </c>
      <c r="BJ203" s="17" t="s">
        <v>8</v>
      </c>
      <c r="BK203" s="116">
        <f>ROUND(I203*H203,0)</f>
        <v>0</v>
      </c>
      <c r="BL203" s="17" t="s">
        <v>230</v>
      </c>
      <c r="BM203" s="115" t="s">
        <v>700</v>
      </c>
    </row>
    <row r="204" spans="1:65" s="13" customFormat="1">
      <c r="B204" s="242"/>
      <c r="C204" s="243"/>
      <c r="D204" s="244" t="s">
        <v>159</v>
      </c>
      <c r="E204" s="245" t="s">
        <v>1</v>
      </c>
      <c r="F204" s="246" t="s">
        <v>620</v>
      </c>
      <c r="G204" s="243"/>
      <c r="H204" s="247">
        <v>828.7</v>
      </c>
      <c r="I204" s="243"/>
      <c r="J204" s="243"/>
      <c r="K204" s="243"/>
      <c r="L204" s="117"/>
      <c r="M204" s="119"/>
      <c r="N204" s="120"/>
      <c r="O204" s="120"/>
      <c r="P204" s="120"/>
      <c r="Q204" s="120"/>
      <c r="R204" s="120"/>
      <c r="S204" s="120"/>
      <c r="T204" s="121"/>
      <c r="AT204" s="118" t="s">
        <v>159</v>
      </c>
      <c r="AU204" s="118" t="s">
        <v>84</v>
      </c>
      <c r="AV204" s="13" t="s">
        <v>84</v>
      </c>
      <c r="AW204" s="13" t="s">
        <v>31</v>
      </c>
      <c r="AX204" s="13" t="s">
        <v>8</v>
      </c>
      <c r="AY204" s="118" t="s">
        <v>150</v>
      </c>
    </row>
    <row r="205" spans="1:65" s="2" customFormat="1" ht="24.2" customHeight="1">
      <c r="A205" s="28"/>
      <c r="B205" s="176"/>
      <c r="C205" s="236" t="s">
        <v>408</v>
      </c>
      <c r="D205" s="236" t="s">
        <v>152</v>
      </c>
      <c r="E205" s="237" t="s">
        <v>609</v>
      </c>
      <c r="F205" s="238" t="s">
        <v>610</v>
      </c>
      <c r="G205" s="239" t="s">
        <v>192</v>
      </c>
      <c r="H205" s="240">
        <v>8.8420000000000005</v>
      </c>
      <c r="I205" s="165"/>
      <c r="J205" s="241">
        <f>ROUND(I205*H205,0)</f>
        <v>0</v>
      </c>
      <c r="K205" s="238" t="s">
        <v>156</v>
      </c>
      <c r="L205" s="29"/>
      <c r="M205" s="111" t="s">
        <v>1</v>
      </c>
      <c r="N205" s="112" t="s">
        <v>40</v>
      </c>
      <c r="O205" s="113">
        <v>3.327</v>
      </c>
      <c r="P205" s="113">
        <f>O205*H205</f>
        <v>29.417334</v>
      </c>
      <c r="Q205" s="113">
        <v>0</v>
      </c>
      <c r="R205" s="113">
        <f>Q205*H205</f>
        <v>0</v>
      </c>
      <c r="S205" s="113">
        <v>0</v>
      </c>
      <c r="T205" s="114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15" t="s">
        <v>230</v>
      </c>
      <c r="AT205" s="115" t="s">
        <v>152</v>
      </c>
      <c r="AU205" s="115" t="s">
        <v>84</v>
      </c>
      <c r="AY205" s="17" t="s">
        <v>150</v>
      </c>
      <c r="BE205" s="116">
        <f>IF(N205="základní",J205,0)</f>
        <v>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7" t="s">
        <v>8</v>
      </c>
      <c r="BK205" s="116">
        <f>ROUND(I205*H205,0)</f>
        <v>0</v>
      </c>
      <c r="BL205" s="17" t="s">
        <v>230</v>
      </c>
      <c r="BM205" s="115" t="s">
        <v>701</v>
      </c>
    </row>
    <row r="206" spans="1:65" s="12" customFormat="1" ht="22.9" customHeight="1">
      <c r="B206" s="229"/>
      <c r="C206" s="230"/>
      <c r="D206" s="231" t="s">
        <v>74</v>
      </c>
      <c r="E206" s="234" t="s">
        <v>702</v>
      </c>
      <c r="F206" s="234" t="s">
        <v>703</v>
      </c>
      <c r="G206" s="230"/>
      <c r="H206" s="230"/>
      <c r="I206" s="230"/>
      <c r="J206" s="235">
        <f>BK206</f>
        <v>0</v>
      </c>
      <c r="K206" s="230"/>
      <c r="L206" s="103"/>
      <c r="M206" s="105"/>
      <c r="N206" s="106"/>
      <c r="O206" s="106"/>
      <c r="P206" s="107">
        <f>SUM(P207:P212)</f>
        <v>157.892472</v>
      </c>
      <c r="Q206" s="106"/>
      <c r="R206" s="107">
        <f>SUM(R207:R212)</f>
        <v>0.11792026859999999</v>
      </c>
      <c r="S206" s="106"/>
      <c r="T206" s="108">
        <f>SUM(T207:T212)</f>
        <v>0</v>
      </c>
      <c r="AR206" s="104" t="s">
        <v>84</v>
      </c>
      <c r="AT206" s="109" t="s">
        <v>74</v>
      </c>
      <c r="AU206" s="109" t="s">
        <v>8</v>
      </c>
      <c r="AY206" s="104" t="s">
        <v>150</v>
      </c>
      <c r="BK206" s="110">
        <f>SUM(BK207:BK212)</f>
        <v>0</v>
      </c>
    </row>
    <row r="207" spans="1:65" s="2" customFormat="1" ht="24.2" customHeight="1">
      <c r="A207" s="28"/>
      <c r="B207" s="176"/>
      <c r="C207" s="236" t="s">
        <v>413</v>
      </c>
      <c r="D207" s="236" t="s">
        <v>152</v>
      </c>
      <c r="E207" s="237" t="s">
        <v>704</v>
      </c>
      <c r="F207" s="238" t="s">
        <v>705</v>
      </c>
      <c r="G207" s="239" t="s">
        <v>155</v>
      </c>
      <c r="H207" s="240">
        <v>302.476</v>
      </c>
      <c r="I207" s="165"/>
      <c r="J207" s="241">
        <f>ROUND(I207*H207,0)</f>
        <v>0</v>
      </c>
      <c r="K207" s="238" t="s">
        <v>156</v>
      </c>
      <c r="L207" s="29"/>
      <c r="M207" s="111" t="s">
        <v>1</v>
      </c>
      <c r="N207" s="112" t="s">
        <v>40</v>
      </c>
      <c r="O207" s="113">
        <v>0.184</v>
      </c>
      <c r="P207" s="113">
        <f>O207*H207</f>
        <v>55.655583999999998</v>
      </c>
      <c r="Q207" s="113">
        <v>1.4375E-4</v>
      </c>
      <c r="R207" s="113">
        <f>Q207*H207</f>
        <v>4.3480924999999997E-2</v>
      </c>
      <c r="S207" s="113">
        <v>0</v>
      </c>
      <c r="T207" s="114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15" t="s">
        <v>230</v>
      </c>
      <c r="AT207" s="115" t="s">
        <v>152</v>
      </c>
      <c r="AU207" s="115" t="s">
        <v>84</v>
      </c>
      <c r="AY207" s="17" t="s">
        <v>150</v>
      </c>
      <c r="BE207" s="116">
        <f>IF(N207="základní",J207,0)</f>
        <v>0</v>
      </c>
      <c r="BF207" s="116">
        <f>IF(N207="snížená",J207,0)</f>
        <v>0</v>
      </c>
      <c r="BG207" s="116">
        <f>IF(N207="zákl. přenesená",J207,0)</f>
        <v>0</v>
      </c>
      <c r="BH207" s="116">
        <f>IF(N207="sníž. přenesená",J207,0)</f>
        <v>0</v>
      </c>
      <c r="BI207" s="116">
        <f>IF(N207="nulová",J207,0)</f>
        <v>0</v>
      </c>
      <c r="BJ207" s="17" t="s">
        <v>8</v>
      </c>
      <c r="BK207" s="116">
        <f>ROUND(I207*H207,0)</f>
        <v>0</v>
      </c>
      <c r="BL207" s="17" t="s">
        <v>230</v>
      </c>
      <c r="BM207" s="115" t="s">
        <v>706</v>
      </c>
    </row>
    <row r="208" spans="1:65" s="13" customFormat="1">
      <c r="B208" s="242"/>
      <c r="C208" s="243"/>
      <c r="D208" s="244" t="s">
        <v>159</v>
      </c>
      <c r="E208" s="245" t="s">
        <v>1</v>
      </c>
      <c r="F208" s="246" t="s">
        <v>707</v>
      </c>
      <c r="G208" s="243"/>
      <c r="H208" s="247">
        <v>302.476</v>
      </c>
      <c r="I208" s="243"/>
      <c r="J208" s="243"/>
      <c r="K208" s="243"/>
      <c r="L208" s="117"/>
      <c r="M208" s="119"/>
      <c r="N208" s="120"/>
      <c r="O208" s="120"/>
      <c r="P208" s="120"/>
      <c r="Q208" s="120"/>
      <c r="R208" s="120"/>
      <c r="S208" s="120"/>
      <c r="T208" s="121"/>
      <c r="AT208" s="118" t="s">
        <v>159</v>
      </c>
      <c r="AU208" s="118" t="s">
        <v>84</v>
      </c>
      <c r="AV208" s="13" t="s">
        <v>84</v>
      </c>
      <c r="AW208" s="13" t="s">
        <v>31</v>
      </c>
      <c r="AX208" s="13" t="s">
        <v>8</v>
      </c>
      <c r="AY208" s="118" t="s">
        <v>150</v>
      </c>
    </row>
    <row r="209" spans="1:65" s="2" customFormat="1" ht="24.2" customHeight="1">
      <c r="A209" s="28"/>
      <c r="B209" s="176"/>
      <c r="C209" s="236" t="s">
        <v>418</v>
      </c>
      <c r="D209" s="236" t="s">
        <v>152</v>
      </c>
      <c r="E209" s="237" t="s">
        <v>708</v>
      </c>
      <c r="F209" s="238" t="s">
        <v>709</v>
      </c>
      <c r="G209" s="239" t="s">
        <v>155</v>
      </c>
      <c r="H209" s="240">
        <v>302.476</v>
      </c>
      <c r="I209" s="165"/>
      <c r="J209" s="241">
        <f>ROUND(I209*H209,0)</f>
        <v>0</v>
      </c>
      <c r="K209" s="238" t="s">
        <v>156</v>
      </c>
      <c r="L209" s="29"/>
      <c r="M209" s="111" t="s">
        <v>1</v>
      </c>
      <c r="N209" s="112" t="s">
        <v>40</v>
      </c>
      <c r="O209" s="113">
        <v>0.16600000000000001</v>
      </c>
      <c r="P209" s="113">
        <f>O209*H209</f>
        <v>50.211016000000001</v>
      </c>
      <c r="Q209" s="113">
        <v>1.2305000000000001E-4</v>
      </c>
      <c r="R209" s="113">
        <f>Q209*H209</f>
        <v>3.72196718E-2</v>
      </c>
      <c r="S209" s="113">
        <v>0</v>
      </c>
      <c r="T209" s="114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15" t="s">
        <v>230</v>
      </c>
      <c r="AT209" s="115" t="s">
        <v>152</v>
      </c>
      <c r="AU209" s="115" t="s">
        <v>84</v>
      </c>
      <c r="AY209" s="17" t="s">
        <v>150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7" t="s">
        <v>8</v>
      </c>
      <c r="BK209" s="116">
        <f>ROUND(I209*H209,0)</f>
        <v>0</v>
      </c>
      <c r="BL209" s="17" t="s">
        <v>230</v>
      </c>
      <c r="BM209" s="115" t="s">
        <v>710</v>
      </c>
    </row>
    <row r="210" spans="1:65" s="13" customFormat="1">
      <c r="B210" s="242"/>
      <c r="C210" s="243"/>
      <c r="D210" s="244" t="s">
        <v>159</v>
      </c>
      <c r="E210" s="245" t="s">
        <v>1</v>
      </c>
      <c r="F210" s="246" t="s">
        <v>707</v>
      </c>
      <c r="G210" s="243"/>
      <c r="H210" s="247">
        <v>302.476</v>
      </c>
      <c r="I210" s="243"/>
      <c r="J210" s="243"/>
      <c r="K210" s="243"/>
      <c r="L210" s="117"/>
      <c r="M210" s="119"/>
      <c r="N210" s="120"/>
      <c r="O210" s="120"/>
      <c r="P210" s="120"/>
      <c r="Q210" s="120"/>
      <c r="R210" s="120"/>
      <c r="S210" s="120"/>
      <c r="T210" s="121"/>
      <c r="AT210" s="118" t="s">
        <v>159</v>
      </c>
      <c r="AU210" s="118" t="s">
        <v>84</v>
      </c>
      <c r="AV210" s="13" t="s">
        <v>84</v>
      </c>
      <c r="AW210" s="13" t="s">
        <v>31</v>
      </c>
      <c r="AX210" s="13" t="s">
        <v>8</v>
      </c>
      <c r="AY210" s="118" t="s">
        <v>150</v>
      </c>
    </row>
    <row r="211" spans="1:65" s="2" customFormat="1" ht="24.2" customHeight="1">
      <c r="A211" s="28"/>
      <c r="B211" s="176"/>
      <c r="C211" s="236" t="s">
        <v>423</v>
      </c>
      <c r="D211" s="236" t="s">
        <v>152</v>
      </c>
      <c r="E211" s="237" t="s">
        <v>711</v>
      </c>
      <c r="F211" s="238" t="s">
        <v>712</v>
      </c>
      <c r="G211" s="239" t="s">
        <v>155</v>
      </c>
      <c r="H211" s="240">
        <v>302.476</v>
      </c>
      <c r="I211" s="165"/>
      <c r="J211" s="241">
        <f>ROUND(I211*H211,0)</f>
        <v>0</v>
      </c>
      <c r="K211" s="238" t="s">
        <v>156</v>
      </c>
      <c r="L211" s="29"/>
      <c r="M211" s="111" t="s">
        <v>1</v>
      </c>
      <c r="N211" s="112" t="s">
        <v>40</v>
      </c>
      <c r="O211" s="113">
        <v>0.17199999999999999</v>
      </c>
      <c r="P211" s="113">
        <f>O211*H211</f>
        <v>52.025871999999993</v>
      </c>
      <c r="Q211" s="113">
        <v>1.2305000000000001E-4</v>
      </c>
      <c r="R211" s="113">
        <f>Q211*H211</f>
        <v>3.72196718E-2</v>
      </c>
      <c r="S211" s="113">
        <v>0</v>
      </c>
      <c r="T211" s="114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15" t="s">
        <v>230</v>
      </c>
      <c r="AT211" s="115" t="s">
        <v>152</v>
      </c>
      <c r="AU211" s="115" t="s">
        <v>84</v>
      </c>
      <c r="AY211" s="17" t="s">
        <v>150</v>
      </c>
      <c r="BE211" s="116">
        <f>IF(N211="základní",J211,0)</f>
        <v>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7" t="s">
        <v>8</v>
      </c>
      <c r="BK211" s="116">
        <f>ROUND(I211*H211,0)</f>
        <v>0</v>
      </c>
      <c r="BL211" s="17" t="s">
        <v>230</v>
      </c>
      <c r="BM211" s="115" t="s">
        <v>713</v>
      </c>
    </row>
    <row r="212" spans="1:65" s="13" customFormat="1">
      <c r="B212" s="242"/>
      <c r="C212" s="243"/>
      <c r="D212" s="244" t="s">
        <v>159</v>
      </c>
      <c r="E212" s="245" t="s">
        <v>1</v>
      </c>
      <c r="F212" s="246" t="s">
        <v>707</v>
      </c>
      <c r="G212" s="243"/>
      <c r="H212" s="247">
        <v>302.476</v>
      </c>
      <c r="I212" s="243"/>
      <c r="J212" s="243"/>
      <c r="K212" s="243"/>
      <c r="L212" s="117"/>
      <c r="M212" s="139"/>
      <c r="N212" s="140"/>
      <c r="O212" s="140"/>
      <c r="P212" s="140"/>
      <c r="Q212" s="140"/>
      <c r="R212" s="140"/>
      <c r="S212" s="140"/>
      <c r="T212" s="141"/>
      <c r="AT212" s="118" t="s">
        <v>159</v>
      </c>
      <c r="AU212" s="118" t="s">
        <v>84</v>
      </c>
      <c r="AV212" s="13" t="s">
        <v>84</v>
      </c>
      <c r="AW212" s="13" t="s">
        <v>31</v>
      </c>
      <c r="AX212" s="13" t="s">
        <v>8</v>
      </c>
      <c r="AY212" s="118" t="s">
        <v>150</v>
      </c>
    </row>
    <row r="213" spans="1:65" s="2" customFormat="1" ht="6.95" customHeight="1">
      <c r="A213" s="28"/>
      <c r="B213" s="205"/>
      <c r="C213" s="206"/>
      <c r="D213" s="206"/>
      <c r="E213" s="206"/>
      <c r="F213" s="206"/>
      <c r="G213" s="206"/>
      <c r="H213" s="206"/>
      <c r="I213" s="206"/>
      <c r="J213" s="206"/>
      <c r="K213" s="206"/>
      <c r="L213" s="29"/>
      <c r="M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</row>
  </sheetData>
  <sheetProtection password="D62F" sheet="1" objects="1" scenarios="1"/>
  <autoFilter ref="C123:K212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4"/>
  <sheetViews>
    <sheetView showGridLines="0" topLeftCell="A100" workbookViewId="0">
      <selection activeCell="J119" sqref="J1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96</v>
      </c>
      <c r="AZ2" s="88" t="s">
        <v>714</v>
      </c>
      <c r="BA2" s="88" t="s">
        <v>715</v>
      </c>
      <c r="BB2" s="88" t="s">
        <v>1</v>
      </c>
      <c r="BC2" s="88" t="s">
        <v>716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2" customFormat="1" ht="30" customHeight="1">
      <c r="A9" s="28"/>
      <c r="B9" s="176"/>
      <c r="C9" s="177"/>
      <c r="D9" s="177"/>
      <c r="E9" s="313" t="s">
        <v>717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ROUND(J118,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ROUND((SUM(BE118:BE143)),  0)</f>
        <v>0</v>
      </c>
      <c r="G33" s="177"/>
      <c r="H33" s="177"/>
      <c r="I33" s="188">
        <v>0.21</v>
      </c>
      <c r="J33" s="187">
        <f>ROUND(((SUM(BE118:BE143))*I33),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ROUND((SUM(BF118:BF143)),  0)</f>
        <v>0</v>
      </c>
      <c r="G34" s="177"/>
      <c r="H34" s="177"/>
      <c r="I34" s="188">
        <v>0.15</v>
      </c>
      <c r="J34" s="187">
        <f>ROUND(((SUM(BF118:BF143))*I34),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ROUND((SUM(BG118:BG143)),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ROUND((SUM(BH118:BH143)),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ROUND((SUM(BI118:BI143)),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41b - SO 41b - Terénní úpravy - změna B, 3. 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J118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J119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J120</f>
        <v>0</v>
      </c>
      <c r="K98" s="219"/>
      <c r="L98" s="93"/>
    </row>
    <row r="99" spans="1:31" s="2" customFormat="1" ht="21.75" customHeight="1">
      <c r="A99" s="28"/>
      <c r="B99" s="176"/>
      <c r="C99" s="177"/>
      <c r="D99" s="177"/>
      <c r="E99" s="177"/>
      <c r="F99" s="177"/>
      <c r="G99" s="177"/>
      <c r="H99" s="177"/>
      <c r="I99" s="177"/>
      <c r="J99" s="177"/>
      <c r="K99" s="177"/>
      <c r="L99" s="37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pans="1:31" s="2" customFormat="1" ht="6.95" customHeight="1">
      <c r="A100" s="28"/>
      <c r="B100" s="205"/>
      <c r="C100" s="206"/>
      <c r="D100" s="206"/>
      <c r="E100" s="206"/>
      <c r="F100" s="206"/>
      <c r="G100" s="206"/>
      <c r="H100" s="206"/>
      <c r="I100" s="206"/>
      <c r="J100" s="206"/>
      <c r="K100" s="206"/>
      <c r="L100" s="37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>
      <c r="B101" s="87"/>
      <c r="C101" s="87"/>
      <c r="D101" s="87"/>
      <c r="E101" s="87"/>
      <c r="F101" s="87"/>
      <c r="G101" s="87"/>
      <c r="H101" s="87"/>
      <c r="I101" s="87"/>
      <c r="J101" s="87"/>
      <c r="K101" s="87"/>
    </row>
    <row r="102" spans="1:31">
      <c r="B102" s="87"/>
      <c r="C102" s="87"/>
      <c r="D102" s="87"/>
      <c r="E102" s="87"/>
      <c r="F102" s="87"/>
      <c r="G102" s="87"/>
      <c r="H102" s="87"/>
      <c r="I102" s="87"/>
      <c r="J102" s="87"/>
      <c r="K102" s="87"/>
    </row>
    <row r="103" spans="1:31">
      <c r="B103" s="87"/>
      <c r="C103" s="87"/>
      <c r="D103" s="87"/>
      <c r="E103" s="87"/>
      <c r="F103" s="87"/>
      <c r="G103" s="87"/>
      <c r="H103" s="87"/>
      <c r="I103" s="87"/>
      <c r="J103" s="87"/>
      <c r="K103" s="87"/>
    </row>
    <row r="104" spans="1:31" s="2" customFormat="1" ht="6.95" customHeight="1">
      <c r="A104" s="28"/>
      <c r="B104" s="207"/>
      <c r="C104" s="208"/>
      <c r="D104" s="208"/>
      <c r="E104" s="208"/>
      <c r="F104" s="208"/>
      <c r="G104" s="208"/>
      <c r="H104" s="208"/>
      <c r="I104" s="208"/>
      <c r="J104" s="208"/>
      <c r="K104" s="208"/>
      <c r="L104" s="37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 s="2" customFormat="1" ht="24.95" customHeight="1">
      <c r="A105" s="28"/>
      <c r="B105" s="176"/>
      <c r="C105" s="174" t="s">
        <v>135</v>
      </c>
      <c r="D105" s="177"/>
      <c r="E105" s="177"/>
      <c r="F105" s="177"/>
      <c r="G105" s="177"/>
      <c r="H105" s="177"/>
      <c r="I105" s="177"/>
      <c r="J105" s="177"/>
      <c r="K105" s="177"/>
      <c r="L105" s="37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6.95" customHeight="1">
      <c r="A106" s="28"/>
      <c r="B106" s="176"/>
      <c r="C106" s="177"/>
      <c r="D106" s="177"/>
      <c r="E106" s="177"/>
      <c r="F106" s="177"/>
      <c r="G106" s="177"/>
      <c r="H106" s="177"/>
      <c r="I106" s="177"/>
      <c r="J106" s="177"/>
      <c r="K106" s="177"/>
      <c r="L106" s="37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12" customHeight="1">
      <c r="A107" s="28"/>
      <c r="B107" s="176"/>
      <c r="C107" s="175" t="s">
        <v>15</v>
      </c>
      <c r="D107" s="177"/>
      <c r="E107" s="177"/>
      <c r="F107" s="177"/>
      <c r="G107" s="177"/>
      <c r="H107" s="177"/>
      <c r="I107" s="177"/>
      <c r="J107" s="177"/>
      <c r="K107" s="177"/>
      <c r="L107" s="37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26.25" customHeight="1">
      <c r="A108" s="28"/>
      <c r="B108" s="176"/>
      <c r="C108" s="177"/>
      <c r="D108" s="177"/>
      <c r="E108" s="315" t="str">
        <f>E7</f>
        <v>Expozice JZ Afrika, ZOO Dvůr Králové a.s. - Změna B, 3.etapa, 4.část</v>
      </c>
      <c r="F108" s="316"/>
      <c r="G108" s="316"/>
      <c r="H108" s="316"/>
      <c r="I108" s="177"/>
      <c r="J108" s="177"/>
      <c r="K108" s="177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12" customHeight="1">
      <c r="A109" s="28"/>
      <c r="B109" s="176"/>
      <c r="C109" s="175" t="s">
        <v>122</v>
      </c>
      <c r="D109" s="177"/>
      <c r="E109" s="177"/>
      <c r="F109" s="177"/>
      <c r="G109" s="177"/>
      <c r="H109" s="177"/>
      <c r="I109" s="177"/>
      <c r="J109" s="177"/>
      <c r="K109" s="177"/>
      <c r="L109" s="37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30" customHeight="1">
      <c r="A110" s="28"/>
      <c r="B110" s="176"/>
      <c r="C110" s="177"/>
      <c r="D110" s="177"/>
      <c r="E110" s="313" t="str">
        <f>E9</f>
        <v>41b - SO 41b - Terénní úpravy - změna B, 3. etapa, 4.část</v>
      </c>
      <c r="F110" s="314"/>
      <c r="G110" s="314"/>
      <c r="H110" s="314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6.95" customHeight="1">
      <c r="A111" s="28"/>
      <c r="B111" s="176"/>
      <c r="C111" s="177"/>
      <c r="D111" s="177"/>
      <c r="E111" s="177"/>
      <c r="F111" s="177"/>
      <c r="G111" s="177"/>
      <c r="H111" s="177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12" customHeight="1">
      <c r="A112" s="28"/>
      <c r="B112" s="176"/>
      <c r="C112" s="175" t="s">
        <v>19</v>
      </c>
      <c r="D112" s="177"/>
      <c r="E112" s="177"/>
      <c r="F112" s="178" t="str">
        <f>F12</f>
        <v>Dvůr Králové nad Labem</v>
      </c>
      <c r="G112" s="177"/>
      <c r="H112" s="177"/>
      <c r="I112" s="175" t="s">
        <v>21</v>
      </c>
      <c r="J112" s="179" t="str">
        <f>IF(J12="","",J12)</f>
        <v>15. 8. 2022</v>
      </c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6.95" customHeight="1">
      <c r="A113" s="28"/>
      <c r="B113" s="176"/>
      <c r="C113" s="177"/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40.15" customHeight="1">
      <c r="A114" s="28"/>
      <c r="B114" s="176"/>
      <c r="C114" s="175" t="s">
        <v>23</v>
      </c>
      <c r="D114" s="177"/>
      <c r="E114" s="177"/>
      <c r="F114" s="178" t="str">
        <f>E15</f>
        <v>ZOO Dvůr Králové a.s., Štefánikova 1029, D.K.n.L.</v>
      </c>
      <c r="G114" s="177"/>
      <c r="H114" s="177"/>
      <c r="I114" s="175" t="s">
        <v>29</v>
      </c>
      <c r="J114" s="209" t="str">
        <f>E21</f>
        <v>Projektis spol. s r.o., Legionářská 562, D.K.n.L.</v>
      </c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5.2" customHeight="1">
      <c r="A115" s="28"/>
      <c r="B115" s="176"/>
      <c r="C115" s="175" t="s">
        <v>27</v>
      </c>
      <c r="D115" s="177"/>
      <c r="E115" s="177"/>
      <c r="F115" s="178" t="str">
        <f>IF(E18="","",E18)</f>
        <v xml:space="preserve"> </v>
      </c>
      <c r="G115" s="177"/>
      <c r="H115" s="177"/>
      <c r="I115" s="175" t="s">
        <v>32</v>
      </c>
      <c r="J115" s="209" t="str">
        <f>E24</f>
        <v>ing. V. Švehla</v>
      </c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0.35" customHeight="1">
      <c r="A116" s="28"/>
      <c r="B116" s="176"/>
      <c r="C116" s="177"/>
      <c r="D116" s="177"/>
      <c r="E116" s="177"/>
      <c r="F116" s="177"/>
      <c r="G116" s="177"/>
      <c r="H116" s="177"/>
      <c r="I116" s="177"/>
      <c r="J116" s="177"/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11" customFormat="1" ht="29.25" customHeight="1">
      <c r="A117" s="94"/>
      <c r="B117" s="223"/>
      <c r="C117" s="224" t="s">
        <v>136</v>
      </c>
      <c r="D117" s="225" t="s">
        <v>60</v>
      </c>
      <c r="E117" s="225" t="s">
        <v>56</v>
      </c>
      <c r="F117" s="225" t="s">
        <v>57</v>
      </c>
      <c r="G117" s="225" t="s">
        <v>137</v>
      </c>
      <c r="H117" s="225" t="s">
        <v>138</v>
      </c>
      <c r="I117" s="225" t="s">
        <v>139</v>
      </c>
      <c r="J117" s="225" t="s">
        <v>126</v>
      </c>
      <c r="K117" s="226" t="s">
        <v>140</v>
      </c>
      <c r="L117" s="99"/>
      <c r="M117" s="57" t="s">
        <v>1</v>
      </c>
      <c r="N117" s="58" t="s">
        <v>39</v>
      </c>
      <c r="O117" s="58" t="s">
        <v>141</v>
      </c>
      <c r="P117" s="58" t="s">
        <v>142</v>
      </c>
      <c r="Q117" s="58" t="s">
        <v>143</v>
      </c>
      <c r="R117" s="58" t="s">
        <v>144</v>
      </c>
      <c r="S117" s="58" t="s">
        <v>145</v>
      </c>
      <c r="T117" s="59" t="s">
        <v>146</v>
      </c>
      <c r="U117" s="94"/>
      <c r="V117" s="94"/>
      <c r="W117" s="94"/>
      <c r="X117" s="94"/>
      <c r="Y117" s="94"/>
      <c r="Z117" s="94"/>
      <c r="AA117" s="94"/>
      <c r="AB117" s="94"/>
      <c r="AC117" s="94"/>
      <c r="AD117" s="94"/>
      <c r="AE117" s="94"/>
    </row>
    <row r="118" spans="1:65" s="2" customFormat="1" ht="22.9" customHeight="1">
      <c r="A118" s="28"/>
      <c r="B118" s="176"/>
      <c r="C118" s="227" t="s">
        <v>147</v>
      </c>
      <c r="D118" s="177"/>
      <c r="E118" s="177"/>
      <c r="F118" s="177"/>
      <c r="G118" s="177"/>
      <c r="H118" s="177"/>
      <c r="I118" s="177"/>
      <c r="J118" s="228">
        <f>BK118</f>
        <v>0</v>
      </c>
      <c r="K118" s="177"/>
      <c r="L118" s="29"/>
      <c r="M118" s="60"/>
      <c r="N118" s="51"/>
      <c r="O118" s="61"/>
      <c r="P118" s="100">
        <f>P119</f>
        <v>446.98</v>
      </c>
      <c r="Q118" s="61"/>
      <c r="R118" s="100">
        <f>R119</f>
        <v>3765.0632500000002</v>
      </c>
      <c r="S118" s="61"/>
      <c r="T118" s="101">
        <f>T119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7" t="s">
        <v>74</v>
      </c>
      <c r="AU118" s="17" t="s">
        <v>128</v>
      </c>
      <c r="BK118" s="102">
        <f>BK119</f>
        <v>0</v>
      </c>
    </row>
    <row r="119" spans="1:65" s="12" customFormat="1" ht="25.9" customHeight="1">
      <c r="B119" s="229"/>
      <c r="C119" s="230"/>
      <c r="D119" s="231" t="s">
        <v>74</v>
      </c>
      <c r="E119" s="232" t="s">
        <v>148</v>
      </c>
      <c r="F119" s="232" t="s">
        <v>149</v>
      </c>
      <c r="G119" s="230"/>
      <c r="H119" s="230"/>
      <c r="I119" s="230"/>
      <c r="J119" s="233">
        <f>BK119</f>
        <v>0</v>
      </c>
      <c r="K119" s="230"/>
      <c r="L119" s="103"/>
      <c r="M119" s="105"/>
      <c r="N119" s="106"/>
      <c r="O119" s="106"/>
      <c r="P119" s="107">
        <f>P120</f>
        <v>446.98</v>
      </c>
      <c r="Q119" s="106"/>
      <c r="R119" s="107">
        <f>R120</f>
        <v>3765.0632500000002</v>
      </c>
      <c r="S119" s="106"/>
      <c r="T119" s="108">
        <f>T120</f>
        <v>0</v>
      </c>
      <c r="AR119" s="104" t="s">
        <v>8</v>
      </c>
      <c r="AT119" s="109" t="s">
        <v>74</v>
      </c>
      <c r="AU119" s="109" t="s">
        <v>75</v>
      </c>
      <c r="AY119" s="104" t="s">
        <v>150</v>
      </c>
      <c r="BK119" s="110">
        <f>BK120</f>
        <v>0</v>
      </c>
    </row>
    <row r="120" spans="1:65" s="12" customFormat="1" ht="22.9" customHeight="1">
      <c r="B120" s="229"/>
      <c r="C120" s="230"/>
      <c r="D120" s="231" t="s">
        <v>74</v>
      </c>
      <c r="E120" s="234" t="s">
        <v>8</v>
      </c>
      <c r="F120" s="234" t="s">
        <v>151</v>
      </c>
      <c r="G120" s="230"/>
      <c r="H120" s="230"/>
      <c r="I120" s="230"/>
      <c r="J120" s="235">
        <f>BK120</f>
        <v>0</v>
      </c>
      <c r="K120" s="230"/>
      <c r="L120" s="103"/>
      <c r="M120" s="105"/>
      <c r="N120" s="106"/>
      <c r="O120" s="106"/>
      <c r="P120" s="107">
        <f>SUM(P121:P143)</f>
        <v>446.98</v>
      </c>
      <c r="Q120" s="106"/>
      <c r="R120" s="107">
        <f>SUM(R121:R143)</f>
        <v>3765.0632500000002</v>
      </c>
      <c r="S120" s="106"/>
      <c r="T120" s="108">
        <f>SUM(T121:T143)</f>
        <v>0</v>
      </c>
      <c r="AR120" s="104" t="s">
        <v>8</v>
      </c>
      <c r="AT120" s="109" t="s">
        <v>74</v>
      </c>
      <c r="AU120" s="109" t="s">
        <v>8</v>
      </c>
      <c r="AY120" s="104" t="s">
        <v>150</v>
      </c>
      <c r="BK120" s="110">
        <f>SUM(BK121:BK143)</f>
        <v>0</v>
      </c>
    </row>
    <row r="121" spans="1:65" s="2" customFormat="1" ht="33" customHeight="1">
      <c r="A121" s="28"/>
      <c r="B121" s="176"/>
      <c r="C121" s="236" t="s">
        <v>8</v>
      </c>
      <c r="D121" s="236" t="s">
        <v>152</v>
      </c>
      <c r="E121" s="237" t="s">
        <v>718</v>
      </c>
      <c r="F121" s="238" t="s">
        <v>719</v>
      </c>
      <c r="G121" s="239" t="s">
        <v>163</v>
      </c>
      <c r="H121" s="240">
        <v>75</v>
      </c>
      <c r="I121" s="165"/>
      <c r="J121" s="241">
        <f>ROUND(I121*H121,0)</f>
        <v>0</v>
      </c>
      <c r="K121" s="238" t="s">
        <v>156</v>
      </c>
      <c r="L121" s="29"/>
      <c r="M121" s="111" t="s">
        <v>1</v>
      </c>
      <c r="N121" s="112" t="s">
        <v>40</v>
      </c>
      <c r="O121" s="113">
        <v>0.152</v>
      </c>
      <c r="P121" s="113">
        <f>O121*H121</f>
        <v>11.4</v>
      </c>
      <c r="Q121" s="113">
        <v>0</v>
      </c>
      <c r="R121" s="113">
        <f>Q121*H121</f>
        <v>0</v>
      </c>
      <c r="S121" s="113">
        <v>0</v>
      </c>
      <c r="T121" s="114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15" t="s">
        <v>157</v>
      </c>
      <c r="AT121" s="115" t="s">
        <v>152</v>
      </c>
      <c r="AU121" s="115" t="s">
        <v>84</v>
      </c>
      <c r="AY121" s="17" t="s">
        <v>150</v>
      </c>
      <c r="BE121" s="116">
        <f>IF(N121="základní",J121,0)</f>
        <v>0</v>
      </c>
      <c r="BF121" s="116">
        <f>IF(N121="snížená",J121,0)</f>
        <v>0</v>
      </c>
      <c r="BG121" s="116">
        <f>IF(N121="zákl. přenesená",J121,0)</f>
        <v>0</v>
      </c>
      <c r="BH121" s="116">
        <f>IF(N121="sníž. přenesená",J121,0)</f>
        <v>0</v>
      </c>
      <c r="BI121" s="116">
        <f>IF(N121="nulová",J121,0)</f>
        <v>0</v>
      </c>
      <c r="BJ121" s="17" t="s">
        <v>8</v>
      </c>
      <c r="BK121" s="116">
        <f>ROUND(I121*H121,0)</f>
        <v>0</v>
      </c>
      <c r="BL121" s="17" t="s">
        <v>157</v>
      </c>
      <c r="BM121" s="115" t="s">
        <v>720</v>
      </c>
    </row>
    <row r="122" spans="1:65" s="13" customFormat="1">
      <c r="B122" s="242"/>
      <c r="C122" s="243"/>
      <c r="D122" s="244" t="s">
        <v>159</v>
      </c>
      <c r="E122" s="245" t="s">
        <v>1</v>
      </c>
      <c r="F122" s="246" t="s">
        <v>721</v>
      </c>
      <c r="G122" s="243"/>
      <c r="H122" s="247">
        <v>75</v>
      </c>
      <c r="I122" s="243"/>
      <c r="J122" s="243"/>
      <c r="K122" s="243"/>
      <c r="L122" s="117"/>
      <c r="M122" s="119"/>
      <c r="N122" s="120"/>
      <c r="O122" s="120"/>
      <c r="P122" s="120"/>
      <c r="Q122" s="120"/>
      <c r="R122" s="120"/>
      <c r="S122" s="120"/>
      <c r="T122" s="121"/>
      <c r="AT122" s="118" t="s">
        <v>159</v>
      </c>
      <c r="AU122" s="118" t="s">
        <v>84</v>
      </c>
      <c r="AV122" s="13" t="s">
        <v>84</v>
      </c>
      <c r="AW122" s="13" t="s">
        <v>31</v>
      </c>
      <c r="AX122" s="13" t="s">
        <v>8</v>
      </c>
      <c r="AY122" s="118" t="s">
        <v>150</v>
      </c>
    </row>
    <row r="123" spans="1:65" s="2" customFormat="1" ht="24.2" customHeight="1">
      <c r="A123" s="28"/>
      <c r="B123" s="176"/>
      <c r="C123" s="236" t="s">
        <v>84</v>
      </c>
      <c r="D123" s="236" t="s">
        <v>152</v>
      </c>
      <c r="E123" s="237" t="s">
        <v>722</v>
      </c>
      <c r="F123" s="238" t="s">
        <v>723</v>
      </c>
      <c r="G123" s="239" t="s">
        <v>163</v>
      </c>
      <c r="H123" s="240">
        <v>1600</v>
      </c>
      <c r="I123" s="165"/>
      <c r="J123" s="241">
        <f>ROUND(I123*H123,0)</f>
        <v>0</v>
      </c>
      <c r="K123" s="238" t="s">
        <v>156</v>
      </c>
      <c r="L123" s="29"/>
      <c r="M123" s="111" t="s">
        <v>1</v>
      </c>
      <c r="N123" s="112" t="s">
        <v>40</v>
      </c>
      <c r="O123" s="113">
        <v>0.13100000000000001</v>
      </c>
      <c r="P123" s="113">
        <f>O123*H123</f>
        <v>209.60000000000002</v>
      </c>
      <c r="Q123" s="113">
        <v>0</v>
      </c>
      <c r="R123" s="113">
        <f>Q123*H123</f>
        <v>0</v>
      </c>
      <c r="S123" s="113">
        <v>0</v>
      </c>
      <c r="T123" s="114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15" t="s">
        <v>157</v>
      </c>
      <c r="AT123" s="115" t="s">
        <v>152</v>
      </c>
      <c r="AU123" s="115" t="s">
        <v>84</v>
      </c>
      <c r="AY123" s="17" t="s">
        <v>150</v>
      </c>
      <c r="BE123" s="116">
        <f>IF(N123="základní",J123,0)</f>
        <v>0</v>
      </c>
      <c r="BF123" s="116">
        <f>IF(N123="snížená",J123,0)</f>
        <v>0</v>
      </c>
      <c r="BG123" s="116">
        <f>IF(N123="zákl. přenesená",J123,0)</f>
        <v>0</v>
      </c>
      <c r="BH123" s="116">
        <f>IF(N123="sníž. přenesená",J123,0)</f>
        <v>0</v>
      </c>
      <c r="BI123" s="116">
        <f>IF(N123="nulová",J123,0)</f>
        <v>0</v>
      </c>
      <c r="BJ123" s="17" t="s">
        <v>8</v>
      </c>
      <c r="BK123" s="116">
        <f>ROUND(I123*H123,0)</f>
        <v>0</v>
      </c>
      <c r="BL123" s="17" t="s">
        <v>157</v>
      </c>
      <c r="BM123" s="115" t="s">
        <v>724</v>
      </c>
    </row>
    <row r="124" spans="1:65" s="13" customFormat="1">
      <c r="B124" s="242"/>
      <c r="C124" s="243"/>
      <c r="D124" s="244" t="s">
        <v>159</v>
      </c>
      <c r="E124" s="245" t="s">
        <v>1</v>
      </c>
      <c r="F124" s="246" t="s">
        <v>725</v>
      </c>
      <c r="G124" s="243"/>
      <c r="H124" s="247">
        <v>1600</v>
      </c>
      <c r="I124" s="243"/>
      <c r="J124" s="243"/>
      <c r="K124" s="243"/>
      <c r="L124" s="117"/>
      <c r="M124" s="119"/>
      <c r="N124" s="120"/>
      <c r="O124" s="120"/>
      <c r="P124" s="120"/>
      <c r="Q124" s="120"/>
      <c r="R124" s="120"/>
      <c r="S124" s="120"/>
      <c r="T124" s="121"/>
      <c r="AT124" s="118" t="s">
        <v>159</v>
      </c>
      <c r="AU124" s="118" t="s">
        <v>84</v>
      </c>
      <c r="AV124" s="13" t="s">
        <v>84</v>
      </c>
      <c r="AW124" s="13" t="s">
        <v>31</v>
      </c>
      <c r="AX124" s="13" t="s">
        <v>8</v>
      </c>
      <c r="AY124" s="118" t="s">
        <v>150</v>
      </c>
    </row>
    <row r="125" spans="1:65" s="2" customFormat="1" ht="16.5" customHeight="1">
      <c r="A125" s="28"/>
      <c r="B125" s="176"/>
      <c r="C125" s="253" t="s">
        <v>167</v>
      </c>
      <c r="D125" s="253" t="s">
        <v>291</v>
      </c>
      <c r="E125" s="254" t="s">
        <v>348</v>
      </c>
      <c r="F125" s="255" t="s">
        <v>349</v>
      </c>
      <c r="G125" s="256" t="s">
        <v>192</v>
      </c>
      <c r="H125" s="257">
        <v>2880</v>
      </c>
      <c r="I125" s="166"/>
      <c r="J125" s="258">
        <f>ROUND(I125*H125,0)</f>
        <v>0</v>
      </c>
      <c r="K125" s="255" t="s">
        <v>156</v>
      </c>
      <c r="L125" s="131"/>
      <c r="M125" s="132" t="s">
        <v>1</v>
      </c>
      <c r="N125" s="133" t="s">
        <v>40</v>
      </c>
      <c r="O125" s="113">
        <v>0</v>
      </c>
      <c r="P125" s="113">
        <f>O125*H125</f>
        <v>0</v>
      </c>
      <c r="Q125" s="113">
        <v>1</v>
      </c>
      <c r="R125" s="113">
        <f>Q125*H125</f>
        <v>2880</v>
      </c>
      <c r="S125" s="113">
        <v>0</v>
      </c>
      <c r="T125" s="11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15" t="s">
        <v>189</v>
      </c>
      <c r="AT125" s="115" t="s">
        <v>291</v>
      </c>
      <c r="AU125" s="115" t="s">
        <v>84</v>
      </c>
      <c r="AY125" s="17" t="s">
        <v>150</v>
      </c>
      <c r="BE125" s="116">
        <f>IF(N125="základní",J125,0)</f>
        <v>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7" t="s">
        <v>8</v>
      </c>
      <c r="BK125" s="116">
        <f>ROUND(I125*H125,0)</f>
        <v>0</v>
      </c>
      <c r="BL125" s="17" t="s">
        <v>157</v>
      </c>
      <c r="BM125" s="115" t="s">
        <v>726</v>
      </c>
    </row>
    <row r="126" spans="1:65" s="13" customFormat="1">
      <c r="B126" s="242"/>
      <c r="C126" s="243"/>
      <c r="D126" s="244" t="s">
        <v>159</v>
      </c>
      <c r="E126" s="245" t="s">
        <v>1</v>
      </c>
      <c r="F126" s="246" t="s">
        <v>727</v>
      </c>
      <c r="G126" s="243"/>
      <c r="H126" s="247">
        <v>2880</v>
      </c>
      <c r="I126" s="243"/>
      <c r="J126" s="243"/>
      <c r="K126" s="243"/>
      <c r="L126" s="117"/>
      <c r="M126" s="119"/>
      <c r="N126" s="120"/>
      <c r="O126" s="120"/>
      <c r="P126" s="120"/>
      <c r="Q126" s="120"/>
      <c r="R126" s="120"/>
      <c r="S126" s="120"/>
      <c r="T126" s="121"/>
      <c r="AT126" s="118" t="s">
        <v>159</v>
      </c>
      <c r="AU126" s="118" t="s">
        <v>84</v>
      </c>
      <c r="AV126" s="13" t="s">
        <v>84</v>
      </c>
      <c r="AW126" s="13" t="s">
        <v>31</v>
      </c>
      <c r="AX126" s="13" t="s">
        <v>75</v>
      </c>
      <c r="AY126" s="118" t="s">
        <v>150</v>
      </c>
    </row>
    <row r="127" spans="1:65" s="14" customFormat="1">
      <c r="B127" s="248"/>
      <c r="C127" s="249"/>
      <c r="D127" s="244" t="s">
        <v>159</v>
      </c>
      <c r="E127" s="250" t="s">
        <v>1</v>
      </c>
      <c r="F127" s="251" t="s">
        <v>169</v>
      </c>
      <c r="G127" s="249"/>
      <c r="H127" s="252">
        <v>2880</v>
      </c>
      <c r="I127" s="249"/>
      <c r="J127" s="249"/>
      <c r="K127" s="249"/>
      <c r="L127" s="122"/>
      <c r="M127" s="124"/>
      <c r="N127" s="125"/>
      <c r="O127" s="125"/>
      <c r="P127" s="125"/>
      <c r="Q127" s="125"/>
      <c r="R127" s="125"/>
      <c r="S127" s="125"/>
      <c r="T127" s="126"/>
      <c r="AT127" s="123" t="s">
        <v>159</v>
      </c>
      <c r="AU127" s="123" t="s">
        <v>84</v>
      </c>
      <c r="AV127" s="14" t="s">
        <v>167</v>
      </c>
      <c r="AW127" s="14" t="s">
        <v>31</v>
      </c>
      <c r="AX127" s="14" t="s">
        <v>8</v>
      </c>
      <c r="AY127" s="123" t="s">
        <v>150</v>
      </c>
    </row>
    <row r="128" spans="1:65" s="2" customFormat="1" ht="24.2" customHeight="1">
      <c r="A128" s="28"/>
      <c r="B128" s="176"/>
      <c r="C128" s="236" t="s">
        <v>157</v>
      </c>
      <c r="D128" s="236" t="s">
        <v>152</v>
      </c>
      <c r="E128" s="237" t="s">
        <v>728</v>
      </c>
      <c r="F128" s="238" t="s">
        <v>729</v>
      </c>
      <c r="G128" s="239" t="s">
        <v>163</v>
      </c>
      <c r="H128" s="240">
        <v>75</v>
      </c>
      <c r="I128" s="165"/>
      <c r="J128" s="241">
        <f>ROUND(I128*H128,0)</f>
        <v>0</v>
      </c>
      <c r="K128" s="238" t="s">
        <v>156</v>
      </c>
      <c r="L128" s="29"/>
      <c r="M128" s="111" t="s">
        <v>1</v>
      </c>
      <c r="N128" s="112" t="s">
        <v>40</v>
      </c>
      <c r="O128" s="113">
        <v>0.14599999999999999</v>
      </c>
      <c r="P128" s="113">
        <f>O128*H128</f>
        <v>10.95</v>
      </c>
      <c r="Q128" s="113">
        <v>0</v>
      </c>
      <c r="R128" s="113">
        <f>Q128*H128</f>
        <v>0</v>
      </c>
      <c r="S128" s="113">
        <v>0</v>
      </c>
      <c r="T128" s="114">
        <f>S128*H128</f>
        <v>0</v>
      </c>
      <c r="U128" s="28"/>
      <c r="V128" s="28"/>
      <c r="W128" s="28"/>
      <c r="X128" s="152"/>
      <c r="Y128" s="28"/>
      <c r="Z128" s="28"/>
      <c r="AA128" s="28"/>
      <c r="AB128" s="28"/>
      <c r="AC128" s="28"/>
      <c r="AD128" s="28"/>
      <c r="AE128" s="28"/>
      <c r="AR128" s="115" t="s">
        <v>157</v>
      </c>
      <c r="AT128" s="115" t="s">
        <v>152</v>
      </c>
      <c r="AU128" s="115" t="s">
        <v>84</v>
      </c>
      <c r="AY128" s="17" t="s">
        <v>150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7" t="s">
        <v>8</v>
      </c>
      <c r="BK128" s="116">
        <f>ROUND(I128*H128,0)</f>
        <v>0</v>
      </c>
      <c r="BL128" s="17" t="s">
        <v>157</v>
      </c>
      <c r="BM128" s="115" t="s">
        <v>730</v>
      </c>
    </row>
    <row r="129" spans="1:65" s="13" customFormat="1">
      <c r="B129" s="242"/>
      <c r="C129" s="243"/>
      <c r="D129" s="244" t="s">
        <v>159</v>
      </c>
      <c r="E129" s="245" t="s">
        <v>1</v>
      </c>
      <c r="F129" s="246" t="s">
        <v>721</v>
      </c>
      <c r="G129" s="243"/>
      <c r="H129" s="247">
        <v>75</v>
      </c>
      <c r="I129" s="243"/>
      <c r="J129" s="243"/>
      <c r="K129" s="243"/>
      <c r="L129" s="117"/>
      <c r="M129" s="119"/>
      <c r="N129" s="120"/>
      <c r="O129" s="120"/>
      <c r="P129" s="120"/>
      <c r="Q129" s="120"/>
      <c r="R129" s="120"/>
      <c r="S129" s="120"/>
      <c r="T129" s="121"/>
      <c r="AT129" s="118" t="s">
        <v>159</v>
      </c>
      <c r="AU129" s="118" t="s">
        <v>84</v>
      </c>
      <c r="AV129" s="13" t="s">
        <v>84</v>
      </c>
      <c r="AW129" s="13" t="s">
        <v>31</v>
      </c>
      <c r="AX129" s="13" t="s">
        <v>8</v>
      </c>
      <c r="AY129" s="118" t="s">
        <v>150</v>
      </c>
    </row>
    <row r="130" spans="1:65" s="2" customFormat="1" ht="24.2" customHeight="1">
      <c r="A130" s="28"/>
      <c r="B130" s="176"/>
      <c r="C130" s="236" t="s">
        <v>176</v>
      </c>
      <c r="D130" s="236" t="s">
        <v>152</v>
      </c>
      <c r="E130" s="237" t="s">
        <v>731</v>
      </c>
      <c r="F130" s="238" t="s">
        <v>732</v>
      </c>
      <c r="G130" s="239" t="s">
        <v>155</v>
      </c>
      <c r="H130" s="240">
        <v>2530</v>
      </c>
      <c r="I130" s="165"/>
      <c r="J130" s="241">
        <f>ROUND(I130*H130,0)</f>
        <v>0</v>
      </c>
      <c r="K130" s="238" t="s">
        <v>156</v>
      </c>
      <c r="L130" s="29"/>
      <c r="M130" s="111" t="s">
        <v>1</v>
      </c>
      <c r="N130" s="112" t="s">
        <v>40</v>
      </c>
      <c r="O130" s="113">
        <v>7.0999999999999994E-2</v>
      </c>
      <c r="P130" s="113">
        <f>O130*H130</f>
        <v>179.63</v>
      </c>
      <c r="Q130" s="113">
        <v>0</v>
      </c>
      <c r="R130" s="113">
        <f>Q130*H130</f>
        <v>0</v>
      </c>
      <c r="S130" s="113">
        <v>0</v>
      </c>
      <c r="T130" s="11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15" t="s">
        <v>157</v>
      </c>
      <c r="AT130" s="115" t="s">
        <v>152</v>
      </c>
      <c r="AU130" s="115" t="s">
        <v>84</v>
      </c>
      <c r="AY130" s="17" t="s">
        <v>150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7" t="s">
        <v>8</v>
      </c>
      <c r="BK130" s="116">
        <f>ROUND(I130*H130,0)</f>
        <v>0</v>
      </c>
      <c r="BL130" s="17" t="s">
        <v>157</v>
      </c>
      <c r="BM130" s="115" t="s">
        <v>733</v>
      </c>
    </row>
    <row r="131" spans="1:65" s="13" customFormat="1">
      <c r="B131" s="242"/>
      <c r="C131" s="243"/>
      <c r="D131" s="244" t="s">
        <v>159</v>
      </c>
      <c r="E131" s="245" t="s">
        <v>1</v>
      </c>
      <c r="F131" s="246" t="s">
        <v>734</v>
      </c>
      <c r="G131" s="243"/>
      <c r="H131" s="247">
        <v>2530</v>
      </c>
      <c r="I131" s="243"/>
      <c r="J131" s="243"/>
      <c r="K131" s="243"/>
      <c r="L131" s="117"/>
      <c r="M131" s="119"/>
      <c r="N131" s="120"/>
      <c r="O131" s="120"/>
      <c r="P131" s="120"/>
      <c r="Q131" s="120"/>
      <c r="R131" s="120"/>
      <c r="S131" s="120"/>
      <c r="T131" s="121"/>
      <c r="AT131" s="118" t="s">
        <v>159</v>
      </c>
      <c r="AU131" s="118" t="s">
        <v>84</v>
      </c>
      <c r="AV131" s="13" t="s">
        <v>84</v>
      </c>
      <c r="AW131" s="13" t="s">
        <v>31</v>
      </c>
      <c r="AX131" s="13" t="s">
        <v>75</v>
      </c>
      <c r="AY131" s="118" t="s">
        <v>150</v>
      </c>
    </row>
    <row r="132" spans="1:65" s="14" customFormat="1">
      <c r="B132" s="248"/>
      <c r="C132" s="249"/>
      <c r="D132" s="244" t="s">
        <v>159</v>
      </c>
      <c r="E132" s="250" t="s">
        <v>1</v>
      </c>
      <c r="F132" s="251" t="s">
        <v>735</v>
      </c>
      <c r="G132" s="249"/>
      <c r="H132" s="252">
        <v>2530</v>
      </c>
      <c r="I132" s="249"/>
      <c r="J132" s="249"/>
      <c r="K132" s="249"/>
      <c r="L132" s="122"/>
      <c r="M132" s="124"/>
      <c r="N132" s="125"/>
      <c r="O132" s="125"/>
      <c r="P132" s="125"/>
      <c r="Q132" s="125"/>
      <c r="R132" s="125"/>
      <c r="S132" s="125"/>
      <c r="T132" s="126"/>
      <c r="AT132" s="123" t="s">
        <v>159</v>
      </c>
      <c r="AU132" s="123" t="s">
        <v>84</v>
      </c>
      <c r="AV132" s="14" t="s">
        <v>167</v>
      </c>
      <c r="AW132" s="14" t="s">
        <v>31</v>
      </c>
      <c r="AX132" s="14" t="s">
        <v>8</v>
      </c>
      <c r="AY132" s="123" t="s">
        <v>150</v>
      </c>
    </row>
    <row r="133" spans="1:65" s="2" customFormat="1" ht="16.5" customHeight="1">
      <c r="A133" s="28"/>
      <c r="B133" s="176"/>
      <c r="C133" s="253" t="s">
        <v>181</v>
      </c>
      <c r="D133" s="253" t="s">
        <v>291</v>
      </c>
      <c r="E133" s="254" t="s">
        <v>736</v>
      </c>
      <c r="F133" s="255" t="s">
        <v>737</v>
      </c>
      <c r="G133" s="256" t="s">
        <v>591</v>
      </c>
      <c r="H133" s="257">
        <v>63.25</v>
      </c>
      <c r="I133" s="166"/>
      <c r="J133" s="258">
        <f>ROUND(I133*H133,0)</f>
        <v>0</v>
      </c>
      <c r="K133" s="255" t="s">
        <v>156</v>
      </c>
      <c r="L133" s="131"/>
      <c r="M133" s="132" t="s">
        <v>1</v>
      </c>
      <c r="N133" s="133" t="s">
        <v>40</v>
      </c>
      <c r="O133" s="113">
        <v>0</v>
      </c>
      <c r="P133" s="113">
        <f>O133*H133</f>
        <v>0</v>
      </c>
      <c r="Q133" s="113">
        <v>1E-3</v>
      </c>
      <c r="R133" s="113">
        <f>Q133*H133</f>
        <v>6.3250000000000001E-2</v>
      </c>
      <c r="S133" s="113">
        <v>0</v>
      </c>
      <c r="T133" s="11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15" t="s">
        <v>189</v>
      </c>
      <c r="AT133" s="115" t="s">
        <v>291</v>
      </c>
      <c r="AU133" s="115" t="s">
        <v>84</v>
      </c>
      <c r="AY133" s="17" t="s">
        <v>150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7" t="s">
        <v>8</v>
      </c>
      <c r="BK133" s="116">
        <f>ROUND(I133*H133,0)</f>
        <v>0</v>
      </c>
      <c r="BL133" s="17" t="s">
        <v>157</v>
      </c>
      <c r="BM133" s="115" t="s">
        <v>738</v>
      </c>
    </row>
    <row r="134" spans="1:65" s="13" customFormat="1">
      <c r="B134" s="242"/>
      <c r="C134" s="243"/>
      <c r="D134" s="244" t="s">
        <v>159</v>
      </c>
      <c r="E134" s="245" t="s">
        <v>1</v>
      </c>
      <c r="F134" s="246" t="s">
        <v>739</v>
      </c>
      <c r="G134" s="243"/>
      <c r="H134" s="247">
        <v>63.25</v>
      </c>
      <c r="I134" s="243"/>
      <c r="J134" s="243"/>
      <c r="K134" s="243"/>
      <c r="L134" s="117"/>
      <c r="M134" s="119"/>
      <c r="N134" s="120"/>
      <c r="O134" s="120"/>
      <c r="P134" s="120"/>
      <c r="Q134" s="120"/>
      <c r="R134" s="120"/>
      <c r="S134" s="120"/>
      <c r="T134" s="121"/>
      <c r="AT134" s="118" t="s">
        <v>159</v>
      </c>
      <c r="AU134" s="118" t="s">
        <v>84</v>
      </c>
      <c r="AV134" s="13" t="s">
        <v>84</v>
      </c>
      <c r="AW134" s="13" t="s">
        <v>31</v>
      </c>
      <c r="AX134" s="13" t="s">
        <v>75</v>
      </c>
      <c r="AY134" s="118" t="s">
        <v>150</v>
      </c>
    </row>
    <row r="135" spans="1:65" s="14" customFormat="1">
      <c r="B135" s="248"/>
      <c r="C135" s="249"/>
      <c r="D135" s="244" t="s">
        <v>159</v>
      </c>
      <c r="E135" s="250" t="s">
        <v>1</v>
      </c>
      <c r="F135" s="251" t="s">
        <v>735</v>
      </c>
      <c r="G135" s="249"/>
      <c r="H135" s="252">
        <v>63.25</v>
      </c>
      <c r="I135" s="249"/>
      <c r="J135" s="249"/>
      <c r="K135" s="249"/>
      <c r="L135" s="122"/>
      <c r="M135" s="124"/>
      <c r="N135" s="125"/>
      <c r="O135" s="125"/>
      <c r="P135" s="125"/>
      <c r="Q135" s="125"/>
      <c r="R135" s="125"/>
      <c r="S135" s="125"/>
      <c r="T135" s="126"/>
      <c r="AT135" s="123" t="s">
        <v>159</v>
      </c>
      <c r="AU135" s="123" t="s">
        <v>84</v>
      </c>
      <c r="AV135" s="14" t="s">
        <v>167</v>
      </c>
      <c r="AW135" s="14" t="s">
        <v>31</v>
      </c>
      <c r="AX135" s="14" t="s">
        <v>8</v>
      </c>
      <c r="AY135" s="123" t="s">
        <v>150</v>
      </c>
    </row>
    <row r="136" spans="1:65" s="2" customFormat="1" ht="33" customHeight="1">
      <c r="A136" s="28"/>
      <c r="B136" s="176"/>
      <c r="C136" s="236" t="s">
        <v>185</v>
      </c>
      <c r="D136" s="236" t="s">
        <v>152</v>
      </c>
      <c r="E136" s="237" t="s">
        <v>740</v>
      </c>
      <c r="F136" s="238" t="s">
        <v>741</v>
      </c>
      <c r="G136" s="239" t="s">
        <v>155</v>
      </c>
      <c r="H136" s="240">
        <v>2950</v>
      </c>
      <c r="I136" s="165"/>
      <c r="J136" s="241">
        <f>ROUND(I136*H136,0)</f>
        <v>0</v>
      </c>
      <c r="K136" s="238" t="s">
        <v>156</v>
      </c>
      <c r="L136" s="29"/>
      <c r="M136" s="111" t="s">
        <v>1</v>
      </c>
      <c r="N136" s="112" t="s">
        <v>40</v>
      </c>
      <c r="O136" s="113">
        <v>1.2E-2</v>
      </c>
      <c r="P136" s="113">
        <f>O136*H136</f>
        <v>35.4</v>
      </c>
      <c r="Q136" s="113">
        <v>0</v>
      </c>
      <c r="R136" s="113">
        <f>Q136*H136</f>
        <v>0</v>
      </c>
      <c r="S136" s="113">
        <v>0</v>
      </c>
      <c r="T136" s="11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15" t="s">
        <v>157</v>
      </c>
      <c r="AT136" s="115" t="s">
        <v>152</v>
      </c>
      <c r="AU136" s="115" t="s">
        <v>84</v>
      </c>
      <c r="AY136" s="17" t="s">
        <v>150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7" t="s">
        <v>8</v>
      </c>
      <c r="BK136" s="116">
        <f>ROUND(I136*H136,0)</f>
        <v>0</v>
      </c>
      <c r="BL136" s="17" t="s">
        <v>157</v>
      </c>
      <c r="BM136" s="115" t="s">
        <v>742</v>
      </c>
    </row>
    <row r="137" spans="1:65" s="13" customFormat="1">
      <c r="B137" s="242"/>
      <c r="C137" s="243"/>
      <c r="D137" s="244" t="s">
        <v>159</v>
      </c>
      <c r="E137" s="245" t="s">
        <v>1</v>
      </c>
      <c r="F137" s="246" t="s">
        <v>743</v>
      </c>
      <c r="G137" s="243"/>
      <c r="H137" s="247">
        <v>420</v>
      </c>
      <c r="I137" s="243"/>
      <c r="J137" s="243"/>
      <c r="K137" s="243"/>
      <c r="L137" s="117"/>
      <c r="M137" s="119"/>
      <c r="N137" s="120"/>
      <c r="O137" s="120"/>
      <c r="P137" s="120"/>
      <c r="Q137" s="120"/>
      <c r="R137" s="120"/>
      <c r="S137" s="120"/>
      <c r="T137" s="121"/>
      <c r="AT137" s="118" t="s">
        <v>159</v>
      </c>
      <c r="AU137" s="118" t="s">
        <v>84</v>
      </c>
      <c r="AV137" s="13" t="s">
        <v>84</v>
      </c>
      <c r="AW137" s="13" t="s">
        <v>31</v>
      </c>
      <c r="AX137" s="13" t="s">
        <v>75</v>
      </c>
      <c r="AY137" s="118" t="s">
        <v>150</v>
      </c>
    </row>
    <row r="138" spans="1:65" s="14" customFormat="1">
      <c r="B138" s="248"/>
      <c r="C138" s="249"/>
      <c r="D138" s="244" t="s">
        <v>159</v>
      </c>
      <c r="E138" s="250" t="s">
        <v>1</v>
      </c>
      <c r="F138" s="251" t="s">
        <v>744</v>
      </c>
      <c r="G138" s="249"/>
      <c r="H138" s="252">
        <v>420</v>
      </c>
      <c r="I138" s="249"/>
      <c r="J138" s="249"/>
      <c r="K138" s="249"/>
      <c r="L138" s="122"/>
      <c r="M138" s="124"/>
      <c r="N138" s="125"/>
      <c r="O138" s="125"/>
      <c r="P138" s="125"/>
      <c r="Q138" s="125"/>
      <c r="R138" s="125"/>
      <c r="S138" s="125"/>
      <c r="T138" s="126"/>
      <c r="AT138" s="123" t="s">
        <v>159</v>
      </c>
      <c r="AU138" s="123" t="s">
        <v>84</v>
      </c>
      <c r="AV138" s="14" t="s">
        <v>167</v>
      </c>
      <c r="AW138" s="14" t="s">
        <v>31</v>
      </c>
      <c r="AX138" s="14" t="s">
        <v>75</v>
      </c>
      <c r="AY138" s="123" t="s">
        <v>150</v>
      </c>
    </row>
    <row r="139" spans="1:65" s="13" customFormat="1">
      <c r="B139" s="242"/>
      <c r="C139" s="243"/>
      <c r="D139" s="244" t="s">
        <v>159</v>
      </c>
      <c r="E139" s="245" t="s">
        <v>1</v>
      </c>
      <c r="F139" s="246" t="s">
        <v>734</v>
      </c>
      <c r="G139" s="243"/>
      <c r="H139" s="247">
        <v>2530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31</v>
      </c>
      <c r="AX139" s="13" t="s">
        <v>75</v>
      </c>
      <c r="AY139" s="118" t="s">
        <v>150</v>
      </c>
    </row>
    <row r="140" spans="1:65" s="14" customFormat="1">
      <c r="B140" s="248"/>
      <c r="C140" s="249"/>
      <c r="D140" s="244" t="s">
        <v>159</v>
      </c>
      <c r="E140" s="250" t="s">
        <v>1</v>
      </c>
      <c r="F140" s="251" t="s">
        <v>735</v>
      </c>
      <c r="G140" s="249"/>
      <c r="H140" s="252">
        <v>2530</v>
      </c>
      <c r="I140" s="249"/>
      <c r="J140" s="249"/>
      <c r="K140" s="249"/>
      <c r="L140" s="122"/>
      <c r="M140" s="124"/>
      <c r="N140" s="125"/>
      <c r="O140" s="125"/>
      <c r="P140" s="125"/>
      <c r="Q140" s="125"/>
      <c r="R140" s="125"/>
      <c r="S140" s="125"/>
      <c r="T140" s="126"/>
      <c r="AT140" s="123" t="s">
        <v>159</v>
      </c>
      <c r="AU140" s="123" t="s">
        <v>84</v>
      </c>
      <c r="AV140" s="14" t="s">
        <v>167</v>
      </c>
      <c r="AW140" s="14" t="s">
        <v>31</v>
      </c>
      <c r="AX140" s="14" t="s">
        <v>75</v>
      </c>
      <c r="AY140" s="123" t="s">
        <v>150</v>
      </c>
    </row>
    <row r="141" spans="1:65" s="15" customFormat="1">
      <c r="B141" s="274"/>
      <c r="C141" s="275"/>
      <c r="D141" s="244" t="s">
        <v>159</v>
      </c>
      <c r="E141" s="276" t="s">
        <v>714</v>
      </c>
      <c r="F141" s="277" t="s">
        <v>597</v>
      </c>
      <c r="G141" s="275"/>
      <c r="H141" s="278">
        <v>2950</v>
      </c>
      <c r="I141" s="275"/>
      <c r="J141" s="275"/>
      <c r="K141" s="275"/>
      <c r="L141" s="134"/>
      <c r="M141" s="136"/>
      <c r="N141" s="137"/>
      <c r="O141" s="137"/>
      <c r="P141" s="137"/>
      <c r="Q141" s="137"/>
      <c r="R141" s="137"/>
      <c r="S141" s="137"/>
      <c r="T141" s="138"/>
      <c r="AT141" s="135" t="s">
        <v>159</v>
      </c>
      <c r="AU141" s="135" t="s">
        <v>84</v>
      </c>
      <c r="AV141" s="15" t="s">
        <v>157</v>
      </c>
      <c r="AW141" s="15" t="s">
        <v>31</v>
      </c>
      <c r="AX141" s="15" t="s">
        <v>8</v>
      </c>
      <c r="AY141" s="135" t="s">
        <v>150</v>
      </c>
    </row>
    <row r="142" spans="1:65" s="2" customFormat="1" ht="16.5" customHeight="1">
      <c r="A142" s="28"/>
      <c r="B142" s="176"/>
      <c r="C142" s="253" t="s">
        <v>189</v>
      </c>
      <c r="D142" s="253" t="s">
        <v>291</v>
      </c>
      <c r="E142" s="254" t="s">
        <v>745</v>
      </c>
      <c r="F142" s="255" t="s">
        <v>746</v>
      </c>
      <c r="G142" s="256" t="s">
        <v>192</v>
      </c>
      <c r="H142" s="257">
        <v>885</v>
      </c>
      <c r="I142" s="166"/>
      <c r="J142" s="258">
        <f>ROUND(I142*H142,0)</f>
        <v>0</v>
      </c>
      <c r="K142" s="255" t="s">
        <v>156</v>
      </c>
      <c r="L142" s="131"/>
      <c r="M142" s="132" t="s">
        <v>1</v>
      </c>
      <c r="N142" s="133" t="s">
        <v>40</v>
      </c>
      <c r="O142" s="113">
        <v>0</v>
      </c>
      <c r="P142" s="113">
        <f>O142*H142</f>
        <v>0</v>
      </c>
      <c r="Q142" s="113">
        <v>1</v>
      </c>
      <c r="R142" s="113">
        <f>Q142*H142</f>
        <v>885</v>
      </c>
      <c r="S142" s="113">
        <v>0</v>
      </c>
      <c r="T142" s="11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5" t="s">
        <v>189</v>
      </c>
      <c r="AT142" s="115" t="s">
        <v>291</v>
      </c>
      <c r="AU142" s="115" t="s">
        <v>84</v>
      </c>
      <c r="AY142" s="17" t="s">
        <v>150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7" t="s">
        <v>8</v>
      </c>
      <c r="BK142" s="116">
        <f>ROUND(I142*H142,0)</f>
        <v>0</v>
      </c>
      <c r="BL142" s="17" t="s">
        <v>157</v>
      </c>
      <c r="BM142" s="115" t="s">
        <v>747</v>
      </c>
    </row>
    <row r="143" spans="1:65" s="13" customFormat="1">
      <c r="B143" s="242"/>
      <c r="C143" s="243"/>
      <c r="D143" s="244" t="s">
        <v>159</v>
      </c>
      <c r="E143" s="245" t="s">
        <v>1</v>
      </c>
      <c r="F143" s="246" t="s">
        <v>748</v>
      </c>
      <c r="G143" s="243"/>
      <c r="H143" s="247">
        <v>885</v>
      </c>
      <c r="I143" s="243"/>
      <c r="J143" s="243"/>
      <c r="K143" s="243"/>
      <c r="L143" s="117"/>
      <c r="M143" s="139"/>
      <c r="N143" s="140"/>
      <c r="O143" s="140"/>
      <c r="P143" s="140"/>
      <c r="Q143" s="140"/>
      <c r="R143" s="140"/>
      <c r="S143" s="140"/>
      <c r="T143" s="141"/>
      <c r="AT143" s="118" t="s">
        <v>159</v>
      </c>
      <c r="AU143" s="118" t="s">
        <v>84</v>
      </c>
      <c r="AV143" s="13" t="s">
        <v>84</v>
      </c>
      <c r="AW143" s="13" t="s">
        <v>31</v>
      </c>
      <c r="AX143" s="13" t="s">
        <v>8</v>
      </c>
      <c r="AY143" s="118" t="s">
        <v>150</v>
      </c>
    </row>
    <row r="144" spans="1:65" s="2" customFormat="1" ht="6.95" customHeight="1">
      <c r="A144" s="28"/>
      <c r="B144" s="205"/>
      <c r="C144" s="206"/>
      <c r="D144" s="206"/>
      <c r="E144" s="206"/>
      <c r="F144" s="206"/>
      <c r="G144" s="206"/>
      <c r="H144" s="206"/>
      <c r="I144" s="206"/>
      <c r="J144" s="206"/>
      <c r="K144" s="206"/>
      <c r="L144" s="29"/>
      <c r="M144" s="28"/>
      <c r="O144" s="28"/>
      <c r="P144" s="28"/>
      <c r="Q144" s="28"/>
      <c r="R144" s="28"/>
      <c r="S144" s="28"/>
      <c r="T144" s="28"/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</row>
  </sheetData>
  <sheetProtection password="D62F" sheet="1" objects="1" scenarios="1"/>
  <autoFilter ref="C117:K143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9"/>
  <sheetViews>
    <sheetView showGridLines="0" topLeftCell="A104" workbookViewId="0">
      <selection activeCell="K124" sqref="K12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99</v>
      </c>
      <c r="AZ2" s="88" t="s">
        <v>115</v>
      </c>
      <c r="BA2" s="88" t="s">
        <v>116</v>
      </c>
      <c r="BB2" s="88" t="s">
        <v>1</v>
      </c>
      <c r="BC2" s="88" t="s">
        <v>749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2" customFormat="1" ht="30" customHeight="1">
      <c r="A9" s="28"/>
      <c r="B9" s="176"/>
      <c r="C9" s="177"/>
      <c r="D9" s="177"/>
      <c r="E9" s="313" t="s">
        <v>750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ROUND(J122,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ROUND((SUM(BE122:BE188)),  0)</f>
        <v>0</v>
      </c>
      <c r="G33" s="177"/>
      <c r="H33" s="177"/>
      <c r="I33" s="188">
        <v>0.21</v>
      </c>
      <c r="J33" s="187">
        <f>ROUND(((SUM(BE122:BE188))*I33),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ROUND((SUM(BF122:BF188)),  0)</f>
        <v>0</v>
      </c>
      <c r="G34" s="177"/>
      <c r="H34" s="177"/>
      <c r="I34" s="188">
        <v>0.15</v>
      </c>
      <c r="J34" s="187">
        <f>ROUND(((SUM(BF122:BF188))*I34),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ROUND((SUM(BG122:BG188)),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ROUND((SUM(BH122:BH188)),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ROUND((SUM(BI122:BI188)),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45b - SO 45b - pěší komunikace - změna B, 3. 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J122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J123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J124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131</v>
      </c>
      <c r="E99" s="221"/>
      <c r="F99" s="221"/>
      <c r="G99" s="221"/>
      <c r="H99" s="221"/>
      <c r="I99" s="221"/>
      <c r="J99" s="222">
        <f>J152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132</v>
      </c>
      <c r="E100" s="221"/>
      <c r="F100" s="221"/>
      <c r="G100" s="221"/>
      <c r="H100" s="221"/>
      <c r="I100" s="221"/>
      <c r="J100" s="222">
        <f>J163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133</v>
      </c>
      <c r="E101" s="221"/>
      <c r="F101" s="221"/>
      <c r="G101" s="221"/>
      <c r="H101" s="221"/>
      <c r="I101" s="221"/>
      <c r="J101" s="222">
        <f>J178</f>
        <v>0</v>
      </c>
      <c r="K101" s="219"/>
      <c r="L101" s="93"/>
    </row>
    <row r="102" spans="1:31" s="10" customFormat="1" ht="19.899999999999999" customHeight="1">
      <c r="B102" s="218"/>
      <c r="C102" s="219"/>
      <c r="D102" s="220" t="s">
        <v>134</v>
      </c>
      <c r="E102" s="221"/>
      <c r="F102" s="221"/>
      <c r="G102" s="221"/>
      <c r="H102" s="221"/>
      <c r="I102" s="221"/>
      <c r="J102" s="222">
        <f>J187</f>
        <v>0</v>
      </c>
      <c r="K102" s="219"/>
      <c r="L102" s="93"/>
    </row>
    <row r="103" spans="1:31" s="2" customFormat="1" ht="21.75" customHeight="1">
      <c r="A103" s="28"/>
      <c r="B103" s="176"/>
      <c r="C103" s="177"/>
      <c r="D103" s="177"/>
      <c r="E103" s="177"/>
      <c r="F103" s="177"/>
      <c r="G103" s="177"/>
      <c r="H103" s="177"/>
      <c r="I103" s="177"/>
      <c r="J103" s="177"/>
      <c r="K103" s="177"/>
      <c r="L103" s="37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05"/>
      <c r="C104" s="206"/>
      <c r="D104" s="206"/>
      <c r="E104" s="206"/>
      <c r="F104" s="206"/>
      <c r="G104" s="206"/>
      <c r="H104" s="206"/>
      <c r="I104" s="206"/>
      <c r="J104" s="206"/>
      <c r="K104" s="206"/>
      <c r="L104" s="37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31">
      <c r="B106" s="87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31">
      <c r="B107" s="87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31" s="2" customFormat="1" ht="6.95" customHeight="1">
      <c r="A108" s="28"/>
      <c r="B108" s="207"/>
      <c r="C108" s="208"/>
      <c r="D108" s="208"/>
      <c r="E108" s="208"/>
      <c r="F108" s="208"/>
      <c r="G108" s="208"/>
      <c r="H108" s="208"/>
      <c r="I108" s="208"/>
      <c r="J108" s="208"/>
      <c r="K108" s="208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176"/>
      <c r="C109" s="174" t="s">
        <v>135</v>
      </c>
      <c r="D109" s="177"/>
      <c r="E109" s="177"/>
      <c r="F109" s="177"/>
      <c r="G109" s="177"/>
      <c r="H109" s="177"/>
      <c r="I109" s="177"/>
      <c r="J109" s="177"/>
      <c r="K109" s="177"/>
      <c r="L109" s="37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176"/>
      <c r="C110" s="177"/>
      <c r="D110" s="177"/>
      <c r="E110" s="177"/>
      <c r="F110" s="177"/>
      <c r="G110" s="177"/>
      <c r="H110" s="177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176"/>
      <c r="C111" s="175" t="s">
        <v>15</v>
      </c>
      <c r="D111" s="177"/>
      <c r="E111" s="177"/>
      <c r="F111" s="177"/>
      <c r="G111" s="177"/>
      <c r="H111" s="177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6.25" customHeight="1">
      <c r="A112" s="28"/>
      <c r="B112" s="176"/>
      <c r="C112" s="177"/>
      <c r="D112" s="177"/>
      <c r="E112" s="315" t="str">
        <f>E7</f>
        <v>Expozice JZ Afrika, ZOO Dvůr Králové a.s. - Změna B, 3.etapa, 4.část</v>
      </c>
      <c r="F112" s="316"/>
      <c r="G112" s="316"/>
      <c r="H112" s="316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176"/>
      <c r="C113" s="175" t="s">
        <v>122</v>
      </c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30" customHeight="1">
      <c r="A114" s="28"/>
      <c r="B114" s="176"/>
      <c r="C114" s="177"/>
      <c r="D114" s="177"/>
      <c r="E114" s="313" t="str">
        <f>E9</f>
        <v>45b - SO 45b - pěší komunikace - změna B, 3. etapa, 4.část</v>
      </c>
      <c r="F114" s="314"/>
      <c r="G114" s="314"/>
      <c r="H114" s="314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176"/>
      <c r="C115" s="177"/>
      <c r="D115" s="177"/>
      <c r="E115" s="177"/>
      <c r="F115" s="177"/>
      <c r="G115" s="177"/>
      <c r="H115" s="177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176"/>
      <c r="C116" s="175" t="s">
        <v>19</v>
      </c>
      <c r="D116" s="177"/>
      <c r="E116" s="177"/>
      <c r="F116" s="178" t="str">
        <f>F12</f>
        <v>Dvůr Králové nad Labem</v>
      </c>
      <c r="G116" s="177"/>
      <c r="H116" s="177"/>
      <c r="I116" s="175" t="s">
        <v>21</v>
      </c>
      <c r="J116" s="179" t="str">
        <f>IF(J12="","",J12)</f>
        <v>15. 8. 2022</v>
      </c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176"/>
      <c r="C117" s="177"/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40.15" customHeight="1">
      <c r="A118" s="28"/>
      <c r="B118" s="176"/>
      <c r="C118" s="175" t="s">
        <v>23</v>
      </c>
      <c r="D118" s="177"/>
      <c r="E118" s="177"/>
      <c r="F118" s="178" t="str">
        <f>E15</f>
        <v>ZOO Dvůr Králové a.s., Štefánikova 1029, D.K.n.L.</v>
      </c>
      <c r="G118" s="177"/>
      <c r="H118" s="177"/>
      <c r="I118" s="175" t="s">
        <v>29</v>
      </c>
      <c r="J118" s="209" t="str">
        <f>E21</f>
        <v>Projektis spol. s r.o., Legionářská 562, D.K.n.L.</v>
      </c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176"/>
      <c r="C119" s="175" t="s">
        <v>27</v>
      </c>
      <c r="D119" s="177"/>
      <c r="E119" s="177"/>
      <c r="F119" s="178" t="str">
        <f>IF(E18="","",E18)</f>
        <v xml:space="preserve"> </v>
      </c>
      <c r="G119" s="177"/>
      <c r="H119" s="177"/>
      <c r="I119" s="175" t="s">
        <v>32</v>
      </c>
      <c r="J119" s="209" t="str">
        <f>E24</f>
        <v>ing. V. Švehla</v>
      </c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176"/>
      <c r="C120" s="177"/>
      <c r="D120" s="177"/>
      <c r="E120" s="177"/>
      <c r="F120" s="177"/>
      <c r="G120" s="177"/>
      <c r="H120" s="177"/>
      <c r="I120" s="177"/>
      <c r="J120" s="177"/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94"/>
      <c r="B121" s="223"/>
      <c r="C121" s="224" t="s">
        <v>136</v>
      </c>
      <c r="D121" s="225" t="s">
        <v>60</v>
      </c>
      <c r="E121" s="225" t="s">
        <v>56</v>
      </c>
      <c r="F121" s="225" t="s">
        <v>57</v>
      </c>
      <c r="G121" s="225" t="s">
        <v>137</v>
      </c>
      <c r="H121" s="225" t="s">
        <v>138</v>
      </c>
      <c r="I121" s="225" t="s">
        <v>139</v>
      </c>
      <c r="J121" s="225" t="s">
        <v>126</v>
      </c>
      <c r="K121" s="226" t="s">
        <v>140</v>
      </c>
      <c r="L121" s="99"/>
      <c r="M121" s="57" t="s">
        <v>1</v>
      </c>
      <c r="N121" s="58" t="s">
        <v>39</v>
      </c>
      <c r="O121" s="58" t="s">
        <v>141</v>
      </c>
      <c r="P121" s="58" t="s">
        <v>142</v>
      </c>
      <c r="Q121" s="58" t="s">
        <v>143</v>
      </c>
      <c r="R121" s="58" t="s">
        <v>144</v>
      </c>
      <c r="S121" s="58" t="s">
        <v>145</v>
      </c>
      <c r="T121" s="59" t="s">
        <v>146</v>
      </c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</row>
    <row r="122" spans="1:65" s="2" customFormat="1" ht="22.9" customHeight="1">
      <c r="A122" s="28"/>
      <c r="B122" s="176"/>
      <c r="C122" s="227" t="s">
        <v>147</v>
      </c>
      <c r="D122" s="177"/>
      <c r="E122" s="177"/>
      <c r="F122" s="177"/>
      <c r="G122" s="177"/>
      <c r="H122" s="177"/>
      <c r="I122" s="177"/>
      <c r="J122" s="228">
        <f>BK122</f>
        <v>0</v>
      </c>
      <c r="K122" s="177"/>
      <c r="L122" s="29"/>
      <c r="M122" s="60"/>
      <c r="N122" s="51"/>
      <c r="O122" s="61"/>
      <c r="P122" s="100">
        <f>P123</f>
        <v>1161.9053999999999</v>
      </c>
      <c r="Q122" s="61"/>
      <c r="R122" s="100">
        <f>R123</f>
        <v>123.950451</v>
      </c>
      <c r="S122" s="61"/>
      <c r="T122" s="101">
        <f>T123</f>
        <v>574.4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7" t="s">
        <v>74</v>
      </c>
      <c r="AU122" s="17" t="s">
        <v>128</v>
      </c>
      <c r="BK122" s="102">
        <f>BK123</f>
        <v>0</v>
      </c>
    </row>
    <row r="123" spans="1:65" s="12" customFormat="1" ht="25.9" customHeight="1">
      <c r="B123" s="229"/>
      <c r="C123" s="230"/>
      <c r="D123" s="231" t="s">
        <v>74</v>
      </c>
      <c r="E123" s="232" t="s">
        <v>148</v>
      </c>
      <c r="F123" s="232" t="s">
        <v>149</v>
      </c>
      <c r="G123" s="230"/>
      <c r="H123" s="230"/>
      <c r="I123" s="230"/>
      <c r="J123" s="233">
        <f>BK123</f>
        <v>0</v>
      </c>
      <c r="K123" s="230"/>
      <c r="L123" s="103"/>
      <c r="M123" s="105"/>
      <c r="N123" s="106"/>
      <c r="O123" s="106"/>
      <c r="P123" s="107">
        <f>P124+P152+P163+P178+P187</f>
        <v>1161.9053999999999</v>
      </c>
      <c r="Q123" s="106"/>
      <c r="R123" s="107">
        <f>R124+R152+R163+R178+R187</f>
        <v>123.950451</v>
      </c>
      <c r="S123" s="106"/>
      <c r="T123" s="108">
        <f>T124+T152+T163+T178+T187</f>
        <v>574.4</v>
      </c>
      <c r="AR123" s="104" t="s">
        <v>8</v>
      </c>
      <c r="AT123" s="109" t="s">
        <v>74</v>
      </c>
      <c r="AU123" s="109" t="s">
        <v>75</v>
      </c>
      <c r="AY123" s="104" t="s">
        <v>150</v>
      </c>
      <c r="BK123" s="110">
        <f>BK124+BK152+BK163+BK178+BK187</f>
        <v>0</v>
      </c>
    </row>
    <row r="124" spans="1:65" s="12" customFormat="1" ht="22.9" customHeight="1">
      <c r="B124" s="229"/>
      <c r="C124" s="230"/>
      <c r="D124" s="231" t="s">
        <v>74</v>
      </c>
      <c r="E124" s="234" t="s">
        <v>8</v>
      </c>
      <c r="F124" s="234" t="s">
        <v>151</v>
      </c>
      <c r="G124" s="230"/>
      <c r="H124" s="230"/>
      <c r="I124" s="230"/>
      <c r="J124" s="235">
        <f>BK124</f>
        <v>0</v>
      </c>
      <c r="K124" s="230"/>
      <c r="L124" s="103"/>
      <c r="M124" s="105"/>
      <c r="N124" s="106"/>
      <c r="O124" s="106"/>
      <c r="P124" s="107">
        <f>SUM(P125:P151)</f>
        <v>286.95250000000004</v>
      </c>
      <c r="Q124" s="106"/>
      <c r="R124" s="107">
        <f>SUM(R125:R151)</f>
        <v>0</v>
      </c>
      <c r="S124" s="106"/>
      <c r="T124" s="108">
        <f>SUM(T125:T151)</f>
        <v>530.4</v>
      </c>
      <c r="AR124" s="104" t="s">
        <v>8</v>
      </c>
      <c r="AT124" s="109" t="s">
        <v>74</v>
      </c>
      <c r="AU124" s="109" t="s">
        <v>8</v>
      </c>
      <c r="AY124" s="104" t="s">
        <v>150</v>
      </c>
      <c r="BK124" s="110">
        <f>SUM(BK125:BK151)</f>
        <v>0</v>
      </c>
    </row>
    <row r="125" spans="1:65" s="2" customFormat="1" ht="24.2" customHeight="1">
      <c r="A125" s="28"/>
      <c r="B125" s="176"/>
      <c r="C125" s="236" t="s">
        <v>8</v>
      </c>
      <c r="D125" s="236" t="s">
        <v>152</v>
      </c>
      <c r="E125" s="237" t="s">
        <v>751</v>
      </c>
      <c r="F125" s="238" t="s">
        <v>752</v>
      </c>
      <c r="G125" s="239" t="s">
        <v>155</v>
      </c>
      <c r="H125" s="240">
        <v>1300</v>
      </c>
      <c r="I125" s="165"/>
      <c r="J125" s="241">
        <f>ROUND(I125*H125,0)</f>
        <v>0</v>
      </c>
      <c r="K125" s="238" t="s">
        <v>156</v>
      </c>
      <c r="L125" s="29"/>
      <c r="M125" s="111" t="s">
        <v>1</v>
      </c>
      <c r="N125" s="112" t="s">
        <v>40</v>
      </c>
      <c r="O125" s="113">
        <v>0.06</v>
      </c>
      <c r="P125" s="113">
        <f>O125*H125</f>
        <v>78</v>
      </c>
      <c r="Q125" s="113">
        <v>0</v>
      </c>
      <c r="R125" s="113">
        <f>Q125*H125</f>
        <v>0</v>
      </c>
      <c r="S125" s="113">
        <v>0.40799999999999997</v>
      </c>
      <c r="T125" s="114">
        <f>S125*H125</f>
        <v>530.4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15" t="s">
        <v>157</v>
      </c>
      <c r="AT125" s="115" t="s">
        <v>152</v>
      </c>
      <c r="AU125" s="115" t="s">
        <v>84</v>
      </c>
      <c r="AY125" s="17" t="s">
        <v>150</v>
      </c>
      <c r="BE125" s="116">
        <f>IF(N125="základní",J125,0)</f>
        <v>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7" t="s">
        <v>8</v>
      </c>
      <c r="BK125" s="116">
        <f>ROUND(I125*H125,0)</f>
        <v>0</v>
      </c>
      <c r="BL125" s="17" t="s">
        <v>157</v>
      </c>
      <c r="BM125" s="115" t="s">
        <v>753</v>
      </c>
    </row>
    <row r="126" spans="1:65" s="13" customFormat="1">
      <c r="B126" s="242"/>
      <c r="C126" s="243"/>
      <c r="D126" s="244" t="s">
        <v>159</v>
      </c>
      <c r="E126" s="245" t="s">
        <v>1</v>
      </c>
      <c r="F126" s="246" t="s">
        <v>754</v>
      </c>
      <c r="G126" s="243"/>
      <c r="H126" s="247">
        <v>1300</v>
      </c>
      <c r="I126" s="243"/>
      <c r="J126" s="243"/>
      <c r="K126" s="243"/>
      <c r="L126" s="117"/>
      <c r="M126" s="119"/>
      <c r="N126" s="120"/>
      <c r="O126" s="120"/>
      <c r="P126" s="120"/>
      <c r="Q126" s="120"/>
      <c r="R126" s="120"/>
      <c r="S126" s="120"/>
      <c r="T126" s="121"/>
      <c r="AT126" s="118" t="s">
        <v>159</v>
      </c>
      <c r="AU126" s="118" t="s">
        <v>84</v>
      </c>
      <c r="AV126" s="13" t="s">
        <v>84</v>
      </c>
      <c r="AW126" s="13" t="s">
        <v>31</v>
      </c>
      <c r="AX126" s="13" t="s">
        <v>8</v>
      </c>
      <c r="AY126" s="118" t="s">
        <v>150</v>
      </c>
    </row>
    <row r="127" spans="1:65" s="2" customFormat="1" ht="33" customHeight="1">
      <c r="A127" s="28"/>
      <c r="B127" s="176"/>
      <c r="C127" s="236" t="s">
        <v>84</v>
      </c>
      <c r="D127" s="236" t="s">
        <v>152</v>
      </c>
      <c r="E127" s="237" t="s">
        <v>161</v>
      </c>
      <c r="F127" s="238" t="s">
        <v>162</v>
      </c>
      <c r="G127" s="239" t="s">
        <v>163</v>
      </c>
      <c r="H127" s="240">
        <v>142.5</v>
      </c>
      <c r="I127" s="165"/>
      <c r="J127" s="241">
        <f>ROUND(I127*H127,0)</f>
        <v>0</v>
      </c>
      <c r="K127" s="238" t="s">
        <v>156</v>
      </c>
      <c r="L127" s="29"/>
      <c r="M127" s="111" t="s">
        <v>1</v>
      </c>
      <c r="N127" s="112" t="s">
        <v>40</v>
      </c>
      <c r="O127" s="113">
        <v>0.41399999999999998</v>
      </c>
      <c r="P127" s="113">
        <f>O127*H127</f>
        <v>58.994999999999997</v>
      </c>
      <c r="Q127" s="113">
        <v>0</v>
      </c>
      <c r="R127" s="113">
        <f>Q127*H127</f>
        <v>0</v>
      </c>
      <c r="S127" s="113">
        <v>0</v>
      </c>
      <c r="T127" s="114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15" t="s">
        <v>157</v>
      </c>
      <c r="AT127" s="115" t="s">
        <v>152</v>
      </c>
      <c r="AU127" s="115" t="s">
        <v>84</v>
      </c>
      <c r="AY127" s="17" t="s">
        <v>150</v>
      </c>
      <c r="BE127" s="116">
        <f>IF(N127="základní",J127,0)</f>
        <v>0</v>
      </c>
      <c r="BF127" s="116">
        <f>IF(N127="snížená",J127,0)</f>
        <v>0</v>
      </c>
      <c r="BG127" s="116">
        <f>IF(N127="zákl. přenesená",J127,0)</f>
        <v>0</v>
      </c>
      <c r="BH127" s="116">
        <f>IF(N127="sníž. přenesená",J127,0)</f>
        <v>0</v>
      </c>
      <c r="BI127" s="116">
        <f>IF(N127="nulová",J127,0)</f>
        <v>0</v>
      </c>
      <c r="BJ127" s="17" t="s">
        <v>8</v>
      </c>
      <c r="BK127" s="116">
        <f>ROUND(I127*H127,0)</f>
        <v>0</v>
      </c>
      <c r="BL127" s="17" t="s">
        <v>157</v>
      </c>
      <c r="BM127" s="115" t="s">
        <v>164</v>
      </c>
    </row>
    <row r="128" spans="1:65" s="13" customFormat="1">
      <c r="B128" s="242"/>
      <c r="C128" s="243"/>
      <c r="D128" s="244" t="s">
        <v>159</v>
      </c>
      <c r="E128" s="245" t="s">
        <v>1</v>
      </c>
      <c r="F128" s="246" t="s">
        <v>755</v>
      </c>
      <c r="G128" s="243"/>
      <c r="H128" s="247">
        <v>285</v>
      </c>
      <c r="I128" s="243"/>
      <c r="J128" s="243"/>
      <c r="K128" s="243"/>
      <c r="L128" s="117"/>
      <c r="M128" s="119"/>
      <c r="N128" s="120"/>
      <c r="O128" s="120"/>
      <c r="P128" s="120"/>
      <c r="Q128" s="120"/>
      <c r="R128" s="120"/>
      <c r="S128" s="120"/>
      <c r="T128" s="121"/>
      <c r="AT128" s="118" t="s">
        <v>159</v>
      </c>
      <c r="AU128" s="118" t="s">
        <v>84</v>
      </c>
      <c r="AV128" s="13" t="s">
        <v>84</v>
      </c>
      <c r="AW128" s="13" t="s">
        <v>31</v>
      </c>
      <c r="AX128" s="13" t="s">
        <v>75</v>
      </c>
      <c r="AY128" s="118" t="s">
        <v>150</v>
      </c>
    </row>
    <row r="129" spans="1:65" s="14" customFormat="1" ht="22.5">
      <c r="B129" s="248"/>
      <c r="C129" s="249"/>
      <c r="D129" s="244" t="s">
        <v>159</v>
      </c>
      <c r="E129" s="250" t="s">
        <v>115</v>
      </c>
      <c r="F129" s="251" t="s">
        <v>166</v>
      </c>
      <c r="G129" s="249"/>
      <c r="H129" s="252">
        <v>285</v>
      </c>
      <c r="I129" s="249"/>
      <c r="J129" s="249"/>
      <c r="K129" s="249"/>
      <c r="L129" s="122"/>
      <c r="M129" s="124"/>
      <c r="N129" s="125"/>
      <c r="O129" s="125"/>
      <c r="P129" s="125"/>
      <c r="Q129" s="125"/>
      <c r="R129" s="125"/>
      <c r="S129" s="125"/>
      <c r="T129" s="126"/>
      <c r="AT129" s="123" t="s">
        <v>159</v>
      </c>
      <c r="AU129" s="123" t="s">
        <v>84</v>
      </c>
      <c r="AV129" s="14" t="s">
        <v>167</v>
      </c>
      <c r="AW129" s="14" t="s">
        <v>31</v>
      </c>
      <c r="AX129" s="14" t="s">
        <v>75</v>
      </c>
      <c r="AY129" s="123" t="s">
        <v>150</v>
      </c>
    </row>
    <row r="130" spans="1:65" s="13" customFormat="1">
      <c r="B130" s="242"/>
      <c r="C130" s="243"/>
      <c r="D130" s="244" t="s">
        <v>159</v>
      </c>
      <c r="E130" s="245" t="s">
        <v>1</v>
      </c>
      <c r="F130" s="246" t="s">
        <v>168</v>
      </c>
      <c r="G130" s="243"/>
      <c r="H130" s="247">
        <v>142.5</v>
      </c>
      <c r="I130" s="243"/>
      <c r="J130" s="243"/>
      <c r="K130" s="243"/>
      <c r="L130" s="117"/>
      <c r="M130" s="119"/>
      <c r="N130" s="120"/>
      <c r="O130" s="120"/>
      <c r="P130" s="120"/>
      <c r="Q130" s="120"/>
      <c r="R130" s="120"/>
      <c r="S130" s="120"/>
      <c r="T130" s="121"/>
      <c r="AT130" s="118" t="s">
        <v>159</v>
      </c>
      <c r="AU130" s="118" t="s">
        <v>84</v>
      </c>
      <c r="AV130" s="13" t="s">
        <v>84</v>
      </c>
      <c r="AW130" s="13" t="s">
        <v>31</v>
      </c>
      <c r="AX130" s="13" t="s">
        <v>75</v>
      </c>
      <c r="AY130" s="118" t="s">
        <v>150</v>
      </c>
    </row>
    <row r="131" spans="1:65" s="14" customFormat="1">
      <c r="B131" s="248"/>
      <c r="C131" s="249"/>
      <c r="D131" s="244" t="s">
        <v>159</v>
      </c>
      <c r="E131" s="250" t="s">
        <v>1</v>
      </c>
      <c r="F131" s="251" t="s">
        <v>169</v>
      </c>
      <c r="G131" s="249"/>
      <c r="H131" s="252">
        <v>142.5</v>
      </c>
      <c r="I131" s="249"/>
      <c r="J131" s="249"/>
      <c r="K131" s="249"/>
      <c r="L131" s="122"/>
      <c r="M131" s="124"/>
      <c r="N131" s="125"/>
      <c r="O131" s="125"/>
      <c r="P131" s="125"/>
      <c r="Q131" s="125"/>
      <c r="R131" s="125"/>
      <c r="S131" s="125"/>
      <c r="T131" s="126"/>
      <c r="AT131" s="123" t="s">
        <v>159</v>
      </c>
      <c r="AU131" s="123" t="s">
        <v>84</v>
      </c>
      <c r="AV131" s="14" t="s">
        <v>167</v>
      </c>
      <c r="AW131" s="14" t="s">
        <v>31</v>
      </c>
      <c r="AX131" s="14" t="s">
        <v>8</v>
      </c>
      <c r="AY131" s="123" t="s">
        <v>150</v>
      </c>
    </row>
    <row r="132" spans="1:65" s="2" customFormat="1" ht="33" customHeight="1">
      <c r="A132" s="28"/>
      <c r="B132" s="176"/>
      <c r="C132" s="236" t="s">
        <v>167</v>
      </c>
      <c r="D132" s="236" t="s">
        <v>152</v>
      </c>
      <c r="E132" s="237" t="s">
        <v>170</v>
      </c>
      <c r="F132" s="238" t="s">
        <v>171</v>
      </c>
      <c r="G132" s="239" t="s">
        <v>163</v>
      </c>
      <c r="H132" s="240">
        <v>142.5</v>
      </c>
      <c r="I132" s="165"/>
      <c r="J132" s="241">
        <f>ROUND(I132*H132,0)</f>
        <v>0</v>
      </c>
      <c r="K132" s="238" t="s">
        <v>156</v>
      </c>
      <c r="L132" s="29"/>
      <c r="M132" s="111" t="s">
        <v>1</v>
      </c>
      <c r="N132" s="112" t="s">
        <v>40</v>
      </c>
      <c r="O132" s="113">
        <v>0.56299999999999994</v>
      </c>
      <c r="P132" s="113">
        <f>O132*H132</f>
        <v>80.227499999999992</v>
      </c>
      <c r="Q132" s="113">
        <v>0</v>
      </c>
      <c r="R132" s="113">
        <f>Q132*H132</f>
        <v>0</v>
      </c>
      <c r="S132" s="113">
        <v>0</v>
      </c>
      <c r="T132" s="11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15" t="s">
        <v>157</v>
      </c>
      <c r="AT132" s="115" t="s">
        <v>152</v>
      </c>
      <c r="AU132" s="115" t="s">
        <v>84</v>
      </c>
      <c r="AY132" s="17" t="s">
        <v>150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7" t="s">
        <v>8</v>
      </c>
      <c r="BK132" s="116">
        <f>ROUND(I132*H132,0)</f>
        <v>0</v>
      </c>
      <c r="BL132" s="17" t="s">
        <v>157</v>
      </c>
      <c r="BM132" s="115" t="s">
        <v>172</v>
      </c>
    </row>
    <row r="133" spans="1:65" s="13" customFormat="1">
      <c r="B133" s="242"/>
      <c r="C133" s="243"/>
      <c r="D133" s="244" t="s">
        <v>159</v>
      </c>
      <c r="E133" s="245" t="s">
        <v>1</v>
      </c>
      <c r="F133" s="246" t="s">
        <v>168</v>
      </c>
      <c r="G133" s="243"/>
      <c r="H133" s="247">
        <v>142.5</v>
      </c>
      <c r="I133" s="243"/>
      <c r="J133" s="243"/>
      <c r="K133" s="243"/>
      <c r="L133" s="117"/>
      <c r="M133" s="119"/>
      <c r="N133" s="120"/>
      <c r="O133" s="120"/>
      <c r="P133" s="120"/>
      <c r="Q133" s="120"/>
      <c r="R133" s="120"/>
      <c r="S133" s="120"/>
      <c r="T133" s="121"/>
      <c r="AT133" s="118" t="s">
        <v>159</v>
      </c>
      <c r="AU133" s="118" t="s">
        <v>84</v>
      </c>
      <c r="AV133" s="13" t="s">
        <v>84</v>
      </c>
      <c r="AW133" s="13" t="s">
        <v>31</v>
      </c>
      <c r="AX133" s="13" t="s">
        <v>75</v>
      </c>
      <c r="AY133" s="118" t="s">
        <v>150</v>
      </c>
    </row>
    <row r="134" spans="1:65" s="14" customFormat="1">
      <c r="B134" s="248"/>
      <c r="C134" s="249"/>
      <c r="D134" s="244" t="s">
        <v>159</v>
      </c>
      <c r="E134" s="250" t="s">
        <v>1</v>
      </c>
      <c r="F134" s="251" t="s">
        <v>169</v>
      </c>
      <c r="G134" s="249"/>
      <c r="H134" s="252">
        <v>142.5</v>
      </c>
      <c r="I134" s="249"/>
      <c r="J134" s="249"/>
      <c r="K134" s="249"/>
      <c r="L134" s="122"/>
      <c r="M134" s="124"/>
      <c r="N134" s="125"/>
      <c r="O134" s="125"/>
      <c r="P134" s="125"/>
      <c r="Q134" s="125"/>
      <c r="R134" s="125"/>
      <c r="S134" s="125"/>
      <c r="T134" s="126"/>
      <c r="AT134" s="123" t="s">
        <v>159</v>
      </c>
      <c r="AU134" s="123" t="s">
        <v>84</v>
      </c>
      <c r="AV134" s="14" t="s">
        <v>167</v>
      </c>
      <c r="AW134" s="14" t="s">
        <v>31</v>
      </c>
      <c r="AX134" s="14" t="s">
        <v>8</v>
      </c>
      <c r="AY134" s="123" t="s">
        <v>150</v>
      </c>
    </row>
    <row r="135" spans="1:65" s="2" customFormat="1" ht="33" customHeight="1">
      <c r="A135" s="28"/>
      <c r="B135" s="176"/>
      <c r="C135" s="236" t="s">
        <v>157</v>
      </c>
      <c r="D135" s="236" t="s">
        <v>152</v>
      </c>
      <c r="E135" s="237" t="s">
        <v>173</v>
      </c>
      <c r="F135" s="238" t="s">
        <v>174</v>
      </c>
      <c r="G135" s="239" t="s">
        <v>163</v>
      </c>
      <c r="H135" s="240">
        <v>142.5</v>
      </c>
      <c r="I135" s="165"/>
      <c r="J135" s="241">
        <f>ROUND(I135*H135,0)</f>
        <v>0</v>
      </c>
      <c r="K135" s="238" t="s">
        <v>156</v>
      </c>
      <c r="L135" s="29"/>
      <c r="M135" s="111" t="s">
        <v>1</v>
      </c>
      <c r="N135" s="112" t="s">
        <v>40</v>
      </c>
      <c r="O135" s="113">
        <v>8.6999999999999994E-2</v>
      </c>
      <c r="P135" s="113">
        <f>O135*H135</f>
        <v>12.397499999999999</v>
      </c>
      <c r="Q135" s="113">
        <v>0</v>
      </c>
      <c r="R135" s="113">
        <f>Q135*H135</f>
        <v>0</v>
      </c>
      <c r="S135" s="113">
        <v>0</v>
      </c>
      <c r="T135" s="114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15" t="s">
        <v>157</v>
      </c>
      <c r="AT135" s="115" t="s">
        <v>152</v>
      </c>
      <c r="AU135" s="115" t="s">
        <v>84</v>
      </c>
      <c r="AY135" s="17" t="s">
        <v>150</v>
      </c>
      <c r="BE135" s="116">
        <f>IF(N135="základní",J135,0)</f>
        <v>0</v>
      </c>
      <c r="BF135" s="116">
        <f>IF(N135="snížená",J135,0)</f>
        <v>0</v>
      </c>
      <c r="BG135" s="116">
        <f>IF(N135="zákl. přenesená",J135,0)</f>
        <v>0</v>
      </c>
      <c r="BH135" s="116">
        <f>IF(N135="sníž. přenesená",J135,0)</f>
        <v>0</v>
      </c>
      <c r="BI135" s="116">
        <f>IF(N135="nulová",J135,0)</f>
        <v>0</v>
      </c>
      <c r="BJ135" s="17" t="s">
        <v>8</v>
      </c>
      <c r="BK135" s="116">
        <f>ROUND(I135*H135,0)</f>
        <v>0</v>
      </c>
      <c r="BL135" s="17" t="s">
        <v>157</v>
      </c>
      <c r="BM135" s="115" t="s">
        <v>175</v>
      </c>
    </row>
    <row r="136" spans="1:65" s="13" customFormat="1">
      <c r="B136" s="242"/>
      <c r="C136" s="243"/>
      <c r="D136" s="244" t="s">
        <v>159</v>
      </c>
      <c r="E136" s="245" t="s">
        <v>1</v>
      </c>
      <c r="F136" s="246" t="s">
        <v>168</v>
      </c>
      <c r="G136" s="243"/>
      <c r="H136" s="247">
        <v>142.5</v>
      </c>
      <c r="I136" s="243"/>
      <c r="J136" s="243"/>
      <c r="K136" s="243"/>
      <c r="L136" s="117"/>
      <c r="M136" s="119"/>
      <c r="N136" s="120"/>
      <c r="O136" s="120"/>
      <c r="P136" s="120"/>
      <c r="Q136" s="120"/>
      <c r="R136" s="120"/>
      <c r="S136" s="120"/>
      <c r="T136" s="121"/>
      <c r="AT136" s="118" t="s">
        <v>159</v>
      </c>
      <c r="AU136" s="118" t="s">
        <v>84</v>
      </c>
      <c r="AV136" s="13" t="s">
        <v>84</v>
      </c>
      <c r="AW136" s="13" t="s">
        <v>31</v>
      </c>
      <c r="AX136" s="13" t="s">
        <v>8</v>
      </c>
      <c r="AY136" s="118" t="s">
        <v>150</v>
      </c>
    </row>
    <row r="137" spans="1:65" s="2" customFormat="1" ht="37.9" customHeight="1">
      <c r="A137" s="28"/>
      <c r="B137" s="176"/>
      <c r="C137" s="236" t="s">
        <v>176</v>
      </c>
      <c r="D137" s="236" t="s">
        <v>152</v>
      </c>
      <c r="E137" s="237" t="s">
        <v>177</v>
      </c>
      <c r="F137" s="238" t="s">
        <v>178</v>
      </c>
      <c r="G137" s="239" t="s">
        <v>163</v>
      </c>
      <c r="H137" s="240">
        <v>2850</v>
      </c>
      <c r="I137" s="165"/>
      <c r="J137" s="241">
        <f>ROUND(I137*H137,0)</f>
        <v>0</v>
      </c>
      <c r="K137" s="238" t="s">
        <v>156</v>
      </c>
      <c r="L137" s="29"/>
      <c r="M137" s="111" t="s">
        <v>1</v>
      </c>
      <c r="N137" s="112" t="s">
        <v>40</v>
      </c>
      <c r="O137" s="113">
        <v>5.0000000000000001E-3</v>
      </c>
      <c r="P137" s="113">
        <f>O137*H137</f>
        <v>14.25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157</v>
      </c>
      <c r="AT137" s="115" t="s">
        <v>152</v>
      </c>
      <c r="AU137" s="115" t="s">
        <v>84</v>
      </c>
      <c r="AY137" s="17" t="s">
        <v>150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7" t="s">
        <v>8</v>
      </c>
      <c r="BK137" s="116">
        <f>ROUND(I137*H137,0)</f>
        <v>0</v>
      </c>
      <c r="BL137" s="17" t="s">
        <v>157</v>
      </c>
      <c r="BM137" s="115" t="s">
        <v>179</v>
      </c>
    </row>
    <row r="138" spans="1:65" s="13" customFormat="1">
      <c r="B138" s="242"/>
      <c r="C138" s="243"/>
      <c r="D138" s="244" t="s">
        <v>159</v>
      </c>
      <c r="E138" s="245" t="s">
        <v>1</v>
      </c>
      <c r="F138" s="246" t="s">
        <v>168</v>
      </c>
      <c r="G138" s="243"/>
      <c r="H138" s="247">
        <v>142.5</v>
      </c>
      <c r="I138" s="243"/>
      <c r="J138" s="243"/>
      <c r="K138" s="243"/>
      <c r="L138" s="117"/>
      <c r="M138" s="119"/>
      <c r="N138" s="120"/>
      <c r="O138" s="120"/>
      <c r="P138" s="120"/>
      <c r="Q138" s="120"/>
      <c r="R138" s="120"/>
      <c r="S138" s="120"/>
      <c r="T138" s="121"/>
      <c r="AT138" s="118" t="s">
        <v>159</v>
      </c>
      <c r="AU138" s="118" t="s">
        <v>84</v>
      </c>
      <c r="AV138" s="13" t="s">
        <v>84</v>
      </c>
      <c r="AW138" s="13" t="s">
        <v>31</v>
      </c>
      <c r="AX138" s="13" t="s">
        <v>8</v>
      </c>
      <c r="AY138" s="118" t="s">
        <v>150</v>
      </c>
    </row>
    <row r="139" spans="1:65" s="13" customFormat="1">
      <c r="B139" s="242"/>
      <c r="C139" s="243"/>
      <c r="D139" s="244" t="s">
        <v>159</v>
      </c>
      <c r="E139" s="243"/>
      <c r="F139" s="246" t="s">
        <v>756</v>
      </c>
      <c r="G139" s="243"/>
      <c r="H139" s="247">
        <v>2850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</v>
      </c>
      <c r="AX139" s="13" t="s">
        <v>8</v>
      </c>
      <c r="AY139" s="118" t="s">
        <v>150</v>
      </c>
    </row>
    <row r="140" spans="1:65" s="2" customFormat="1" ht="33" customHeight="1">
      <c r="A140" s="28"/>
      <c r="B140" s="176"/>
      <c r="C140" s="236" t="s">
        <v>181</v>
      </c>
      <c r="D140" s="236" t="s">
        <v>152</v>
      </c>
      <c r="E140" s="237" t="s">
        <v>182</v>
      </c>
      <c r="F140" s="238" t="s">
        <v>183</v>
      </c>
      <c r="G140" s="239" t="s">
        <v>163</v>
      </c>
      <c r="H140" s="240">
        <v>142.5</v>
      </c>
      <c r="I140" s="165"/>
      <c r="J140" s="241">
        <f>ROUND(I140*H140,0)</f>
        <v>0</v>
      </c>
      <c r="K140" s="238" t="s">
        <v>156</v>
      </c>
      <c r="L140" s="29"/>
      <c r="M140" s="111" t="s">
        <v>1</v>
      </c>
      <c r="N140" s="112" t="s">
        <v>40</v>
      </c>
      <c r="O140" s="113">
        <v>9.9000000000000005E-2</v>
      </c>
      <c r="P140" s="113">
        <f>O140*H140</f>
        <v>14.1075</v>
      </c>
      <c r="Q140" s="113">
        <v>0</v>
      </c>
      <c r="R140" s="113">
        <f>Q140*H140</f>
        <v>0</v>
      </c>
      <c r="S140" s="113">
        <v>0</v>
      </c>
      <c r="T140" s="11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5" t="s">
        <v>157</v>
      </c>
      <c r="AT140" s="115" t="s">
        <v>152</v>
      </c>
      <c r="AU140" s="115" t="s">
        <v>84</v>
      </c>
      <c r="AY140" s="17" t="s">
        <v>150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7" t="s">
        <v>8</v>
      </c>
      <c r="BK140" s="116">
        <f>ROUND(I140*H140,0)</f>
        <v>0</v>
      </c>
      <c r="BL140" s="17" t="s">
        <v>157</v>
      </c>
      <c r="BM140" s="115" t="s">
        <v>184</v>
      </c>
    </row>
    <row r="141" spans="1:65" s="13" customFormat="1">
      <c r="B141" s="242"/>
      <c r="C141" s="243"/>
      <c r="D141" s="244" t="s">
        <v>159</v>
      </c>
      <c r="E141" s="245" t="s">
        <v>1</v>
      </c>
      <c r="F141" s="246" t="s">
        <v>168</v>
      </c>
      <c r="G141" s="243"/>
      <c r="H141" s="247">
        <v>142.5</v>
      </c>
      <c r="I141" s="243"/>
      <c r="J141" s="243"/>
      <c r="K141" s="243"/>
      <c r="L141" s="117"/>
      <c r="M141" s="119"/>
      <c r="N141" s="120"/>
      <c r="O141" s="120"/>
      <c r="P141" s="120"/>
      <c r="Q141" s="120"/>
      <c r="R141" s="120"/>
      <c r="S141" s="120"/>
      <c r="T141" s="121"/>
      <c r="AT141" s="118" t="s">
        <v>159</v>
      </c>
      <c r="AU141" s="118" t="s">
        <v>84</v>
      </c>
      <c r="AV141" s="13" t="s">
        <v>84</v>
      </c>
      <c r="AW141" s="13" t="s">
        <v>31</v>
      </c>
      <c r="AX141" s="13" t="s">
        <v>8</v>
      </c>
      <c r="AY141" s="118" t="s">
        <v>150</v>
      </c>
    </row>
    <row r="142" spans="1:65" s="2" customFormat="1" ht="37.9" customHeight="1">
      <c r="A142" s="28"/>
      <c r="B142" s="176"/>
      <c r="C142" s="236" t="s">
        <v>185</v>
      </c>
      <c r="D142" s="236" t="s">
        <v>152</v>
      </c>
      <c r="E142" s="237" t="s">
        <v>186</v>
      </c>
      <c r="F142" s="238" t="s">
        <v>187</v>
      </c>
      <c r="G142" s="239" t="s">
        <v>163</v>
      </c>
      <c r="H142" s="240">
        <v>2850</v>
      </c>
      <c r="I142" s="165"/>
      <c r="J142" s="241">
        <f>ROUND(I142*H142,0)</f>
        <v>0</v>
      </c>
      <c r="K142" s="238" t="s">
        <v>156</v>
      </c>
      <c r="L142" s="29"/>
      <c r="M142" s="111" t="s">
        <v>1</v>
      </c>
      <c r="N142" s="112" t="s">
        <v>40</v>
      </c>
      <c r="O142" s="113">
        <v>6.0000000000000001E-3</v>
      </c>
      <c r="P142" s="113">
        <f>O142*H142</f>
        <v>17.100000000000001</v>
      </c>
      <c r="Q142" s="113">
        <v>0</v>
      </c>
      <c r="R142" s="113">
        <f>Q142*H142</f>
        <v>0</v>
      </c>
      <c r="S142" s="113">
        <v>0</v>
      </c>
      <c r="T142" s="11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5" t="s">
        <v>157</v>
      </c>
      <c r="AT142" s="115" t="s">
        <v>152</v>
      </c>
      <c r="AU142" s="115" t="s">
        <v>84</v>
      </c>
      <c r="AY142" s="17" t="s">
        <v>150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7" t="s">
        <v>8</v>
      </c>
      <c r="BK142" s="116">
        <f>ROUND(I142*H142,0)</f>
        <v>0</v>
      </c>
      <c r="BL142" s="17" t="s">
        <v>157</v>
      </c>
      <c r="BM142" s="115" t="s">
        <v>188</v>
      </c>
    </row>
    <row r="143" spans="1:65" s="13" customFormat="1">
      <c r="B143" s="242"/>
      <c r="C143" s="243"/>
      <c r="D143" s="244" t="s">
        <v>159</v>
      </c>
      <c r="E143" s="245" t="s">
        <v>1</v>
      </c>
      <c r="F143" s="246" t="s">
        <v>168</v>
      </c>
      <c r="G143" s="243"/>
      <c r="H143" s="247">
        <v>142.5</v>
      </c>
      <c r="I143" s="243"/>
      <c r="J143" s="243"/>
      <c r="K143" s="243"/>
      <c r="L143" s="117"/>
      <c r="M143" s="119"/>
      <c r="N143" s="120"/>
      <c r="O143" s="120"/>
      <c r="P143" s="120"/>
      <c r="Q143" s="120"/>
      <c r="R143" s="120"/>
      <c r="S143" s="120"/>
      <c r="T143" s="121"/>
      <c r="AT143" s="118" t="s">
        <v>159</v>
      </c>
      <c r="AU143" s="118" t="s">
        <v>84</v>
      </c>
      <c r="AV143" s="13" t="s">
        <v>84</v>
      </c>
      <c r="AW143" s="13" t="s">
        <v>31</v>
      </c>
      <c r="AX143" s="13" t="s">
        <v>8</v>
      </c>
      <c r="AY143" s="118" t="s">
        <v>150</v>
      </c>
    </row>
    <row r="144" spans="1:65" s="13" customFormat="1">
      <c r="B144" s="242"/>
      <c r="C144" s="243"/>
      <c r="D144" s="244" t="s">
        <v>159</v>
      </c>
      <c r="E144" s="243"/>
      <c r="F144" s="246" t="s">
        <v>756</v>
      </c>
      <c r="G144" s="243"/>
      <c r="H144" s="247">
        <v>2850</v>
      </c>
      <c r="I144" s="243"/>
      <c r="J144" s="243"/>
      <c r="K144" s="243"/>
      <c r="L144" s="117"/>
      <c r="M144" s="119"/>
      <c r="N144" s="120"/>
      <c r="O144" s="120"/>
      <c r="P144" s="120"/>
      <c r="Q144" s="120"/>
      <c r="R144" s="120"/>
      <c r="S144" s="120"/>
      <c r="T144" s="121"/>
      <c r="AT144" s="118" t="s">
        <v>159</v>
      </c>
      <c r="AU144" s="118" t="s">
        <v>84</v>
      </c>
      <c r="AV144" s="13" t="s">
        <v>84</v>
      </c>
      <c r="AW144" s="13" t="s">
        <v>3</v>
      </c>
      <c r="AX144" s="13" t="s">
        <v>8</v>
      </c>
      <c r="AY144" s="118" t="s">
        <v>150</v>
      </c>
    </row>
    <row r="145" spans="1:65" s="2" customFormat="1" ht="33" customHeight="1">
      <c r="A145" s="28"/>
      <c r="B145" s="176"/>
      <c r="C145" s="236" t="s">
        <v>189</v>
      </c>
      <c r="D145" s="236" t="s">
        <v>152</v>
      </c>
      <c r="E145" s="237" t="s">
        <v>190</v>
      </c>
      <c r="F145" s="238" t="s">
        <v>191</v>
      </c>
      <c r="G145" s="239" t="s">
        <v>192</v>
      </c>
      <c r="H145" s="240">
        <v>513</v>
      </c>
      <c r="I145" s="165"/>
      <c r="J145" s="241">
        <f>ROUND(I145*H145,0)</f>
        <v>0</v>
      </c>
      <c r="K145" s="238" t="s">
        <v>156</v>
      </c>
      <c r="L145" s="29"/>
      <c r="M145" s="111" t="s">
        <v>1</v>
      </c>
      <c r="N145" s="112" t="s">
        <v>40</v>
      </c>
      <c r="O145" s="113">
        <v>0</v>
      </c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15" t="s">
        <v>157</v>
      </c>
      <c r="AT145" s="115" t="s">
        <v>152</v>
      </c>
      <c r="AU145" s="115" t="s">
        <v>84</v>
      </c>
      <c r="AY145" s="17" t="s">
        <v>150</v>
      </c>
      <c r="BE145" s="116">
        <f>IF(N145="základní",J145,0)</f>
        <v>0</v>
      </c>
      <c r="BF145" s="116">
        <f>IF(N145="snížená",J145,0)</f>
        <v>0</v>
      </c>
      <c r="BG145" s="116">
        <f>IF(N145="zákl. přenesená",J145,0)</f>
        <v>0</v>
      </c>
      <c r="BH145" s="116">
        <f>IF(N145="sníž. přenesená",J145,0)</f>
        <v>0</v>
      </c>
      <c r="BI145" s="116">
        <f>IF(N145="nulová",J145,0)</f>
        <v>0</v>
      </c>
      <c r="BJ145" s="17" t="s">
        <v>8</v>
      </c>
      <c r="BK145" s="116">
        <f>ROUND(I145*H145,0)</f>
        <v>0</v>
      </c>
      <c r="BL145" s="17" t="s">
        <v>157</v>
      </c>
      <c r="BM145" s="115" t="s">
        <v>193</v>
      </c>
    </row>
    <row r="146" spans="1:65" s="13" customFormat="1">
      <c r="B146" s="242"/>
      <c r="C146" s="243"/>
      <c r="D146" s="244" t="s">
        <v>159</v>
      </c>
      <c r="E146" s="245" t="s">
        <v>1</v>
      </c>
      <c r="F146" s="246" t="s">
        <v>194</v>
      </c>
      <c r="G146" s="243"/>
      <c r="H146" s="247">
        <v>513</v>
      </c>
      <c r="I146" s="243"/>
      <c r="J146" s="243"/>
      <c r="K146" s="243"/>
      <c r="L146" s="117"/>
      <c r="M146" s="119"/>
      <c r="N146" s="120"/>
      <c r="O146" s="120"/>
      <c r="P146" s="120"/>
      <c r="Q146" s="120"/>
      <c r="R146" s="120"/>
      <c r="S146" s="120"/>
      <c r="T146" s="121"/>
      <c r="AT146" s="118" t="s">
        <v>159</v>
      </c>
      <c r="AU146" s="118" t="s">
        <v>84</v>
      </c>
      <c r="AV146" s="13" t="s">
        <v>84</v>
      </c>
      <c r="AW146" s="13" t="s">
        <v>31</v>
      </c>
      <c r="AX146" s="13" t="s">
        <v>8</v>
      </c>
      <c r="AY146" s="118" t="s">
        <v>150</v>
      </c>
    </row>
    <row r="147" spans="1:65" s="2" customFormat="1" ht="24.2" customHeight="1">
      <c r="A147" s="28"/>
      <c r="B147" s="176"/>
      <c r="C147" s="236" t="s">
        <v>195</v>
      </c>
      <c r="D147" s="236" t="s">
        <v>152</v>
      </c>
      <c r="E147" s="237" t="s">
        <v>196</v>
      </c>
      <c r="F147" s="238" t="s">
        <v>197</v>
      </c>
      <c r="G147" s="239" t="s">
        <v>155</v>
      </c>
      <c r="H147" s="240">
        <v>475</v>
      </c>
      <c r="I147" s="165"/>
      <c r="J147" s="241">
        <f>ROUND(I147*H147,0)</f>
        <v>0</v>
      </c>
      <c r="K147" s="238" t="s">
        <v>156</v>
      </c>
      <c r="L147" s="29"/>
      <c r="M147" s="111" t="s">
        <v>1</v>
      </c>
      <c r="N147" s="112" t="s">
        <v>40</v>
      </c>
      <c r="O147" s="113">
        <v>2.5000000000000001E-2</v>
      </c>
      <c r="P147" s="113">
        <f>O147*H147</f>
        <v>11.875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157</v>
      </c>
      <c r="AT147" s="115" t="s">
        <v>152</v>
      </c>
      <c r="AU147" s="115" t="s">
        <v>84</v>
      </c>
      <c r="AY147" s="17" t="s">
        <v>150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7" t="s">
        <v>8</v>
      </c>
      <c r="BK147" s="116">
        <f>ROUND(I147*H147,0)</f>
        <v>0</v>
      </c>
      <c r="BL147" s="17" t="s">
        <v>157</v>
      </c>
      <c r="BM147" s="115" t="s">
        <v>198</v>
      </c>
    </row>
    <row r="148" spans="1:65" s="13" customFormat="1">
      <c r="B148" s="242"/>
      <c r="C148" s="243"/>
      <c r="D148" s="244" t="s">
        <v>159</v>
      </c>
      <c r="E148" s="245" t="s">
        <v>1</v>
      </c>
      <c r="F148" s="246" t="s">
        <v>75</v>
      </c>
      <c r="G148" s="243"/>
      <c r="H148" s="247">
        <v>0</v>
      </c>
      <c r="I148" s="243"/>
      <c r="J148" s="243"/>
      <c r="K148" s="243"/>
      <c r="L148" s="117"/>
      <c r="M148" s="119"/>
      <c r="N148" s="120"/>
      <c r="O148" s="120"/>
      <c r="P148" s="120"/>
      <c r="Q148" s="120"/>
      <c r="R148" s="120"/>
      <c r="S148" s="120"/>
      <c r="T148" s="121"/>
      <c r="AT148" s="118" t="s">
        <v>159</v>
      </c>
      <c r="AU148" s="118" t="s">
        <v>84</v>
      </c>
      <c r="AV148" s="13" t="s">
        <v>84</v>
      </c>
      <c r="AW148" s="13" t="s">
        <v>31</v>
      </c>
      <c r="AX148" s="13" t="s">
        <v>75</v>
      </c>
      <c r="AY148" s="118" t="s">
        <v>150</v>
      </c>
    </row>
    <row r="149" spans="1:65" s="14" customFormat="1" ht="22.5">
      <c r="B149" s="248"/>
      <c r="C149" s="249"/>
      <c r="D149" s="244" t="s">
        <v>159</v>
      </c>
      <c r="E149" s="250" t="s">
        <v>118</v>
      </c>
      <c r="F149" s="251" t="s">
        <v>200</v>
      </c>
      <c r="G149" s="249"/>
      <c r="H149" s="252">
        <v>0</v>
      </c>
      <c r="I149" s="249"/>
      <c r="J149" s="249"/>
      <c r="K149" s="249"/>
      <c r="L149" s="122"/>
      <c r="M149" s="124"/>
      <c r="N149" s="125"/>
      <c r="O149" s="125"/>
      <c r="P149" s="125"/>
      <c r="Q149" s="125"/>
      <c r="R149" s="125"/>
      <c r="S149" s="125"/>
      <c r="T149" s="126"/>
      <c r="AT149" s="123" t="s">
        <v>159</v>
      </c>
      <c r="AU149" s="123" t="s">
        <v>84</v>
      </c>
      <c r="AV149" s="14" t="s">
        <v>167</v>
      </c>
      <c r="AW149" s="14" t="s">
        <v>31</v>
      </c>
      <c r="AX149" s="14" t="s">
        <v>75</v>
      </c>
      <c r="AY149" s="123" t="s">
        <v>150</v>
      </c>
    </row>
    <row r="150" spans="1:65" s="13" customFormat="1">
      <c r="B150" s="242"/>
      <c r="C150" s="243"/>
      <c r="D150" s="244" t="s">
        <v>159</v>
      </c>
      <c r="E150" s="245" t="s">
        <v>1</v>
      </c>
      <c r="F150" s="246" t="s">
        <v>757</v>
      </c>
      <c r="G150" s="243"/>
      <c r="H150" s="247">
        <v>475</v>
      </c>
      <c r="I150" s="243"/>
      <c r="J150" s="243"/>
      <c r="K150" s="243"/>
      <c r="L150" s="117"/>
      <c r="M150" s="119"/>
      <c r="N150" s="120"/>
      <c r="O150" s="120"/>
      <c r="P150" s="120"/>
      <c r="Q150" s="120"/>
      <c r="R150" s="120"/>
      <c r="S150" s="120"/>
      <c r="T150" s="121"/>
      <c r="AT150" s="118" t="s">
        <v>159</v>
      </c>
      <c r="AU150" s="118" t="s">
        <v>84</v>
      </c>
      <c r="AV150" s="13" t="s">
        <v>84</v>
      </c>
      <c r="AW150" s="13" t="s">
        <v>31</v>
      </c>
      <c r="AX150" s="13" t="s">
        <v>75</v>
      </c>
      <c r="AY150" s="118" t="s">
        <v>150</v>
      </c>
    </row>
    <row r="151" spans="1:65" s="14" customFormat="1">
      <c r="B151" s="248"/>
      <c r="C151" s="249"/>
      <c r="D151" s="244" t="s">
        <v>159</v>
      </c>
      <c r="E151" s="250" t="s">
        <v>1</v>
      </c>
      <c r="F151" s="251" t="s">
        <v>169</v>
      </c>
      <c r="G151" s="249"/>
      <c r="H151" s="252">
        <v>475</v>
      </c>
      <c r="I151" s="249"/>
      <c r="J151" s="249"/>
      <c r="K151" s="249"/>
      <c r="L151" s="122"/>
      <c r="M151" s="124"/>
      <c r="N151" s="125"/>
      <c r="O151" s="125"/>
      <c r="P151" s="125"/>
      <c r="Q151" s="125"/>
      <c r="R151" s="125"/>
      <c r="S151" s="125"/>
      <c r="T151" s="126"/>
      <c r="AT151" s="123" t="s">
        <v>159</v>
      </c>
      <c r="AU151" s="123" t="s">
        <v>84</v>
      </c>
      <c r="AV151" s="14" t="s">
        <v>167</v>
      </c>
      <c r="AW151" s="14" t="s">
        <v>31</v>
      </c>
      <c r="AX151" s="14" t="s">
        <v>8</v>
      </c>
      <c r="AY151" s="123" t="s">
        <v>150</v>
      </c>
    </row>
    <row r="152" spans="1:65" s="12" customFormat="1" ht="22.9" customHeight="1">
      <c r="B152" s="229"/>
      <c r="C152" s="230"/>
      <c r="D152" s="231" t="s">
        <v>74</v>
      </c>
      <c r="E152" s="234" t="s">
        <v>176</v>
      </c>
      <c r="F152" s="234" t="s">
        <v>201</v>
      </c>
      <c r="G152" s="230"/>
      <c r="H152" s="230"/>
      <c r="I152" s="230"/>
      <c r="J152" s="235">
        <f>BK152</f>
        <v>0</v>
      </c>
      <c r="K152" s="230"/>
      <c r="L152" s="103"/>
      <c r="M152" s="105"/>
      <c r="N152" s="106"/>
      <c r="O152" s="106"/>
      <c r="P152" s="107">
        <f>SUM(P153:P162)</f>
        <v>78.215000000000003</v>
      </c>
      <c r="Q152" s="106"/>
      <c r="R152" s="107">
        <f>SUM(R153:R162)</f>
        <v>50.077500000000001</v>
      </c>
      <c r="S152" s="106"/>
      <c r="T152" s="108">
        <f>SUM(T153:T162)</f>
        <v>0</v>
      </c>
      <c r="AR152" s="104" t="s">
        <v>8</v>
      </c>
      <c r="AT152" s="109" t="s">
        <v>74</v>
      </c>
      <c r="AU152" s="109" t="s">
        <v>8</v>
      </c>
      <c r="AY152" s="104" t="s">
        <v>150</v>
      </c>
      <c r="BK152" s="110">
        <f>SUM(BK153:BK162)</f>
        <v>0</v>
      </c>
    </row>
    <row r="153" spans="1:65" s="2" customFormat="1" ht="24.2" customHeight="1">
      <c r="A153" s="28"/>
      <c r="B153" s="176"/>
      <c r="C153" s="236" t="s">
        <v>202</v>
      </c>
      <c r="D153" s="236" t="s">
        <v>152</v>
      </c>
      <c r="E153" s="237" t="s">
        <v>758</v>
      </c>
      <c r="F153" s="238" t="s">
        <v>759</v>
      </c>
      <c r="G153" s="239" t="s">
        <v>155</v>
      </c>
      <c r="H153" s="240">
        <v>330</v>
      </c>
      <c r="I153" s="165"/>
      <c r="J153" s="241">
        <f>ROUND(I153*H153,0)</f>
        <v>0</v>
      </c>
      <c r="K153" s="238" t="s">
        <v>156</v>
      </c>
      <c r="L153" s="29"/>
      <c r="M153" s="111" t="s">
        <v>1</v>
      </c>
      <c r="N153" s="112" t="s">
        <v>40</v>
      </c>
      <c r="O153" s="113">
        <v>2.5000000000000001E-2</v>
      </c>
      <c r="P153" s="113">
        <f>O153*H153</f>
        <v>8.25</v>
      </c>
      <c r="Q153" s="113">
        <v>0</v>
      </c>
      <c r="R153" s="113">
        <f>Q153*H153</f>
        <v>0</v>
      </c>
      <c r="S153" s="113">
        <v>0</v>
      </c>
      <c r="T153" s="114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15" t="s">
        <v>157</v>
      </c>
      <c r="AT153" s="115" t="s">
        <v>152</v>
      </c>
      <c r="AU153" s="115" t="s">
        <v>84</v>
      </c>
      <c r="AY153" s="17" t="s">
        <v>150</v>
      </c>
      <c r="BE153" s="116">
        <f>IF(N153="základní",J153,0)</f>
        <v>0</v>
      </c>
      <c r="BF153" s="116">
        <f>IF(N153="snížená",J153,0)</f>
        <v>0</v>
      </c>
      <c r="BG153" s="116">
        <f>IF(N153="zákl. přenesená",J153,0)</f>
        <v>0</v>
      </c>
      <c r="BH153" s="116">
        <f>IF(N153="sníž. přenesená",J153,0)</f>
        <v>0</v>
      </c>
      <c r="BI153" s="116">
        <f>IF(N153="nulová",J153,0)</f>
        <v>0</v>
      </c>
      <c r="BJ153" s="17" t="s">
        <v>8</v>
      </c>
      <c r="BK153" s="116">
        <f>ROUND(I153*H153,0)</f>
        <v>0</v>
      </c>
      <c r="BL153" s="17" t="s">
        <v>157</v>
      </c>
      <c r="BM153" s="115" t="s">
        <v>760</v>
      </c>
    </row>
    <row r="154" spans="1:65" s="13" customFormat="1">
      <c r="B154" s="242"/>
      <c r="C154" s="243"/>
      <c r="D154" s="244" t="s">
        <v>159</v>
      </c>
      <c r="E154" s="245" t="s">
        <v>1</v>
      </c>
      <c r="F154" s="246" t="s">
        <v>761</v>
      </c>
      <c r="G154" s="243"/>
      <c r="H154" s="247">
        <v>330</v>
      </c>
      <c r="I154" s="243"/>
      <c r="J154" s="243"/>
      <c r="K154" s="243"/>
      <c r="L154" s="117"/>
      <c r="M154" s="119"/>
      <c r="N154" s="120"/>
      <c r="O154" s="120"/>
      <c r="P154" s="120"/>
      <c r="Q154" s="120"/>
      <c r="R154" s="120"/>
      <c r="S154" s="120"/>
      <c r="T154" s="121"/>
      <c r="AT154" s="118" t="s">
        <v>159</v>
      </c>
      <c r="AU154" s="118" t="s">
        <v>84</v>
      </c>
      <c r="AV154" s="13" t="s">
        <v>84</v>
      </c>
      <c r="AW154" s="13" t="s">
        <v>31</v>
      </c>
      <c r="AX154" s="13" t="s">
        <v>8</v>
      </c>
      <c r="AY154" s="118" t="s">
        <v>150</v>
      </c>
    </row>
    <row r="155" spans="1:65" s="2" customFormat="1" ht="24.2" customHeight="1">
      <c r="A155" s="28"/>
      <c r="B155" s="176"/>
      <c r="C155" s="236" t="s">
        <v>207</v>
      </c>
      <c r="D155" s="236" t="s">
        <v>152</v>
      </c>
      <c r="E155" s="237" t="s">
        <v>762</v>
      </c>
      <c r="F155" s="238" t="s">
        <v>763</v>
      </c>
      <c r="G155" s="239" t="s">
        <v>155</v>
      </c>
      <c r="H155" s="240">
        <v>330</v>
      </c>
      <c r="I155" s="165"/>
      <c r="J155" s="241">
        <f>ROUND(I155*H155,0)</f>
        <v>0</v>
      </c>
      <c r="K155" s="238" t="s">
        <v>156</v>
      </c>
      <c r="L155" s="29"/>
      <c r="M155" s="111" t="s">
        <v>1</v>
      </c>
      <c r="N155" s="112" t="s">
        <v>40</v>
      </c>
      <c r="O155" s="113">
        <v>2.5000000000000001E-2</v>
      </c>
      <c r="P155" s="113">
        <f>O155*H155</f>
        <v>8.25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5" t="s">
        <v>157</v>
      </c>
      <c r="AT155" s="115" t="s">
        <v>152</v>
      </c>
      <c r="AU155" s="115" t="s">
        <v>84</v>
      </c>
      <c r="AY155" s="17" t="s">
        <v>150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7" t="s">
        <v>8</v>
      </c>
      <c r="BK155" s="116">
        <f>ROUND(I155*H155,0)</f>
        <v>0</v>
      </c>
      <c r="BL155" s="17" t="s">
        <v>157</v>
      </c>
      <c r="BM155" s="115" t="s">
        <v>764</v>
      </c>
    </row>
    <row r="156" spans="1:65" s="13" customFormat="1">
      <c r="B156" s="242"/>
      <c r="C156" s="243"/>
      <c r="D156" s="244" t="s">
        <v>159</v>
      </c>
      <c r="E156" s="245" t="s">
        <v>1</v>
      </c>
      <c r="F156" s="246" t="s">
        <v>761</v>
      </c>
      <c r="G156" s="243"/>
      <c r="H156" s="247">
        <v>330</v>
      </c>
      <c r="I156" s="243"/>
      <c r="J156" s="243"/>
      <c r="K156" s="243"/>
      <c r="L156" s="117"/>
      <c r="M156" s="119"/>
      <c r="N156" s="120"/>
      <c r="O156" s="120"/>
      <c r="P156" s="120"/>
      <c r="Q156" s="120"/>
      <c r="R156" s="120"/>
      <c r="S156" s="120"/>
      <c r="T156" s="121"/>
      <c r="AT156" s="118" t="s">
        <v>159</v>
      </c>
      <c r="AU156" s="118" t="s">
        <v>84</v>
      </c>
      <c r="AV156" s="13" t="s">
        <v>84</v>
      </c>
      <c r="AW156" s="13" t="s">
        <v>31</v>
      </c>
      <c r="AX156" s="13" t="s">
        <v>8</v>
      </c>
      <c r="AY156" s="118" t="s">
        <v>150</v>
      </c>
    </row>
    <row r="157" spans="1:65" s="2" customFormat="1" ht="24.2" customHeight="1">
      <c r="A157" s="28"/>
      <c r="B157" s="176"/>
      <c r="C157" s="236" t="s">
        <v>211</v>
      </c>
      <c r="D157" s="236" t="s">
        <v>152</v>
      </c>
      <c r="E157" s="237" t="s">
        <v>765</v>
      </c>
      <c r="F157" s="238" t="s">
        <v>766</v>
      </c>
      <c r="G157" s="239" t="s">
        <v>155</v>
      </c>
      <c r="H157" s="240">
        <v>330</v>
      </c>
      <c r="I157" s="165"/>
      <c r="J157" s="241">
        <f>ROUND(I157*H157,0)</f>
        <v>0</v>
      </c>
      <c r="K157" s="238" t="s">
        <v>156</v>
      </c>
      <c r="L157" s="29"/>
      <c r="M157" s="111" t="s">
        <v>1</v>
      </c>
      <c r="N157" s="112" t="s">
        <v>40</v>
      </c>
      <c r="O157" s="113">
        <v>2.7E-2</v>
      </c>
      <c r="P157" s="113">
        <f>O157*H157</f>
        <v>8.91</v>
      </c>
      <c r="Q157" s="113">
        <v>0</v>
      </c>
      <c r="R157" s="113">
        <f>Q157*H157</f>
        <v>0</v>
      </c>
      <c r="S157" s="113">
        <v>0</v>
      </c>
      <c r="T157" s="114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15" t="s">
        <v>157</v>
      </c>
      <c r="AT157" s="115" t="s">
        <v>152</v>
      </c>
      <c r="AU157" s="115" t="s">
        <v>84</v>
      </c>
      <c r="AY157" s="17" t="s">
        <v>150</v>
      </c>
      <c r="BE157" s="116">
        <f>IF(N157="základní",J157,0)</f>
        <v>0</v>
      </c>
      <c r="BF157" s="116">
        <f>IF(N157="snížená",J157,0)</f>
        <v>0</v>
      </c>
      <c r="BG157" s="116">
        <f>IF(N157="zákl. přenesená",J157,0)</f>
        <v>0</v>
      </c>
      <c r="BH157" s="116">
        <f>IF(N157="sníž. přenesená",J157,0)</f>
        <v>0</v>
      </c>
      <c r="BI157" s="116">
        <f>IF(N157="nulová",J157,0)</f>
        <v>0</v>
      </c>
      <c r="BJ157" s="17" t="s">
        <v>8</v>
      </c>
      <c r="BK157" s="116">
        <f>ROUND(I157*H157,0)</f>
        <v>0</v>
      </c>
      <c r="BL157" s="17" t="s">
        <v>157</v>
      </c>
      <c r="BM157" s="115" t="s">
        <v>767</v>
      </c>
    </row>
    <row r="158" spans="1:65" s="13" customFormat="1">
      <c r="B158" s="242"/>
      <c r="C158" s="243"/>
      <c r="D158" s="244" t="s">
        <v>159</v>
      </c>
      <c r="E158" s="245" t="s">
        <v>1</v>
      </c>
      <c r="F158" s="246" t="s">
        <v>761</v>
      </c>
      <c r="G158" s="243"/>
      <c r="H158" s="247">
        <v>330</v>
      </c>
      <c r="I158" s="243"/>
      <c r="J158" s="243"/>
      <c r="K158" s="243"/>
      <c r="L158" s="117"/>
      <c r="M158" s="119"/>
      <c r="N158" s="120"/>
      <c r="O158" s="120"/>
      <c r="P158" s="120"/>
      <c r="Q158" s="120"/>
      <c r="R158" s="120"/>
      <c r="S158" s="120"/>
      <c r="T158" s="121"/>
      <c r="AT158" s="118" t="s">
        <v>159</v>
      </c>
      <c r="AU158" s="118" t="s">
        <v>84</v>
      </c>
      <c r="AV158" s="13" t="s">
        <v>84</v>
      </c>
      <c r="AW158" s="13" t="s">
        <v>31</v>
      </c>
      <c r="AX158" s="13" t="s">
        <v>8</v>
      </c>
      <c r="AY158" s="118" t="s">
        <v>150</v>
      </c>
    </row>
    <row r="159" spans="1:65" s="2" customFormat="1" ht="24.2" customHeight="1">
      <c r="A159" s="28"/>
      <c r="B159" s="176"/>
      <c r="C159" s="236" t="s">
        <v>217</v>
      </c>
      <c r="D159" s="236" t="s">
        <v>152</v>
      </c>
      <c r="E159" s="237" t="s">
        <v>203</v>
      </c>
      <c r="F159" s="238" t="s">
        <v>204</v>
      </c>
      <c r="G159" s="239" t="s">
        <v>155</v>
      </c>
      <c r="H159" s="240">
        <v>475</v>
      </c>
      <c r="I159" s="165"/>
      <c r="J159" s="241">
        <f>ROUND(I159*H159,0)</f>
        <v>0</v>
      </c>
      <c r="K159" s="238" t="s">
        <v>156</v>
      </c>
      <c r="L159" s="29"/>
      <c r="M159" s="111" t="s">
        <v>1</v>
      </c>
      <c r="N159" s="112" t="s">
        <v>40</v>
      </c>
      <c r="O159" s="113">
        <v>4.1000000000000002E-2</v>
      </c>
      <c r="P159" s="113">
        <f>O159*H159</f>
        <v>19.475000000000001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15" t="s">
        <v>157</v>
      </c>
      <c r="AT159" s="115" t="s">
        <v>152</v>
      </c>
      <c r="AU159" s="115" t="s">
        <v>84</v>
      </c>
      <c r="AY159" s="17" t="s">
        <v>150</v>
      </c>
      <c r="BE159" s="116">
        <f>IF(N159="základní",J159,0)</f>
        <v>0</v>
      </c>
      <c r="BF159" s="116">
        <f>IF(N159="snížená",J159,0)</f>
        <v>0</v>
      </c>
      <c r="BG159" s="116">
        <f>IF(N159="zákl. přenesená",J159,0)</f>
        <v>0</v>
      </c>
      <c r="BH159" s="116">
        <f>IF(N159="sníž. přenesená",J159,0)</f>
        <v>0</v>
      </c>
      <c r="BI159" s="116">
        <f>IF(N159="nulová",J159,0)</f>
        <v>0</v>
      </c>
      <c r="BJ159" s="17" t="s">
        <v>8</v>
      </c>
      <c r="BK159" s="116">
        <f>ROUND(I159*H159,0)</f>
        <v>0</v>
      </c>
      <c r="BL159" s="17" t="s">
        <v>157</v>
      </c>
      <c r="BM159" s="115" t="s">
        <v>205</v>
      </c>
    </row>
    <row r="160" spans="1:65" s="13" customFormat="1">
      <c r="B160" s="242"/>
      <c r="C160" s="243"/>
      <c r="D160" s="244" t="s">
        <v>159</v>
      </c>
      <c r="E160" s="245" t="s">
        <v>1</v>
      </c>
      <c r="F160" s="246" t="s">
        <v>757</v>
      </c>
      <c r="G160" s="243"/>
      <c r="H160" s="247">
        <v>475</v>
      </c>
      <c r="I160" s="243"/>
      <c r="J160" s="243"/>
      <c r="K160" s="243"/>
      <c r="L160" s="117"/>
      <c r="M160" s="119"/>
      <c r="N160" s="120"/>
      <c r="O160" s="120"/>
      <c r="P160" s="120"/>
      <c r="Q160" s="120"/>
      <c r="R160" s="120"/>
      <c r="S160" s="120"/>
      <c r="T160" s="121"/>
      <c r="AT160" s="118" t="s">
        <v>159</v>
      </c>
      <c r="AU160" s="118" t="s">
        <v>84</v>
      </c>
      <c r="AV160" s="13" t="s">
        <v>84</v>
      </c>
      <c r="AW160" s="13" t="s">
        <v>31</v>
      </c>
      <c r="AX160" s="13" t="s">
        <v>8</v>
      </c>
      <c r="AY160" s="118" t="s">
        <v>150</v>
      </c>
    </row>
    <row r="161" spans="1:65" s="2" customFormat="1" ht="24.2" customHeight="1">
      <c r="A161" s="28"/>
      <c r="B161" s="176"/>
      <c r="C161" s="236" t="s">
        <v>221</v>
      </c>
      <c r="D161" s="236" t="s">
        <v>152</v>
      </c>
      <c r="E161" s="237" t="s">
        <v>768</v>
      </c>
      <c r="F161" s="238" t="s">
        <v>769</v>
      </c>
      <c r="G161" s="239" t="s">
        <v>155</v>
      </c>
      <c r="H161" s="240">
        <v>330</v>
      </c>
      <c r="I161" s="165"/>
      <c r="J161" s="241">
        <f>ROUND(I161*H161,0)</f>
        <v>0</v>
      </c>
      <c r="K161" s="238" t="s">
        <v>1</v>
      </c>
      <c r="L161" s="29"/>
      <c r="M161" s="111" t="s">
        <v>1</v>
      </c>
      <c r="N161" s="112" t="s">
        <v>40</v>
      </c>
      <c r="O161" s="113">
        <v>0.10100000000000001</v>
      </c>
      <c r="P161" s="113">
        <f>O161*H161</f>
        <v>33.330000000000005</v>
      </c>
      <c r="Q161" s="113">
        <v>0.15175</v>
      </c>
      <c r="R161" s="113">
        <f>Q161*H161</f>
        <v>50.077500000000001</v>
      </c>
      <c r="S161" s="113">
        <v>0</v>
      </c>
      <c r="T161" s="114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15" t="s">
        <v>157</v>
      </c>
      <c r="AT161" s="115" t="s">
        <v>152</v>
      </c>
      <c r="AU161" s="115" t="s">
        <v>84</v>
      </c>
      <c r="AY161" s="17" t="s">
        <v>150</v>
      </c>
      <c r="BE161" s="116">
        <f>IF(N161="základní",J161,0)</f>
        <v>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7" t="s">
        <v>8</v>
      </c>
      <c r="BK161" s="116">
        <f>ROUND(I161*H161,0)</f>
        <v>0</v>
      </c>
      <c r="BL161" s="17" t="s">
        <v>157</v>
      </c>
      <c r="BM161" s="115" t="s">
        <v>770</v>
      </c>
    </row>
    <row r="162" spans="1:65" s="13" customFormat="1">
      <c r="B162" s="242"/>
      <c r="C162" s="243"/>
      <c r="D162" s="244" t="s">
        <v>159</v>
      </c>
      <c r="E162" s="245" t="s">
        <v>1</v>
      </c>
      <c r="F162" s="246" t="s">
        <v>761</v>
      </c>
      <c r="G162" s="243"/>
      <c r="H162" s="247">
        <v>330</v>
      </c>
      <c r="I162" s="243"/>
      <c r="J162" s="243"/>
      <c r="K162" s="243"/>
      <c r="L162" s="117"/>
      <c r="M162" s="119"/>
      <c r="N162" s="120"/>
      <c r="O162" s="120"/>
      <c r="P162" s="120"/>
      <c r="Q162" s="120"/>
      <c r="R162" s="120"/>
      <c r="S162" s="120"/>
      <c r="T162" s="121"/>
      <c r="AT162" s="118" t="s">
        <v>159</v>
      </c>
      <c r="AU162" s="118" t="s">
        <v>84</v>
      </c>
      <c r="AV162" s="13" t="s">
        <v>84</v>
      </c>
      <c r="AW162" s="13" t="s">
        <v>31</v>
      </c>
      <c r="AX162" s="13" t="s">
        <v>8</v>
      </c>
      <c r="AY162" s="118" t="s">
        <v>150</v>
      </c>
    </row>
    <row r="163" spans="1:65" s="12" customFormat="1" ht="22.9" customHeight="1">
      <c r="B163" s="229"/>
      <c r="C163" s="230"/>
      <c r="D163" s="231" t="s">
        <v>74</v>
      </c>
      <c r="E163" s="234" t="s">
        <v>195</v>
      </c>
      <c r="F163" s="234" t="s">
        <v>216</v>
      </c>
      <c r="G163" s="230"/>
      <c r="H163" s="230"/>
      <c r="I163" s="230"/>
      <c r="J163" s="235">
        <f>BK163</f>
        <v>0</v>
      </c>
      <c r="K163" s="230"/>
      <c r="L163" s="103"/>
      <c r="M163" s="105"/>
      <c r="N163" s="106"/>
      <c r="O163" s="106"/>
      <c r="P163" s="107">
        <f>SUM(P164:P177)</f>
        <v>335.25080000000003</v>
      </c>
      <c r="Q163" s="106"/>
      <c r="R163" s="107">
        <f>SUM(R164:R177)</f>
        <v>73.872951</v>
      </c>
      <c r="S163" s="106"/>
      <c r="T163" s="108">
        <f>SUM(T164:T177)</f>
        <v>44</v>
      </c>
      <c r="AR163" s="104" t="s">
        <v>8</v>
      </c>
      <c r="AT163" s="109" t="s">
        <v>74</v>
      </c>
      <c r="AU163" s="109" t="s">
        <v>8</v>
      </c>
      <c r="AY163" s="104" t="s">
        <v>150</v>
      </c>
      <c r="BK163" s="110">
        <f>SUM(BK164:BK177)</f>
        <v>0</v>
      </c>
    </row>
    <row r="164" spans="1:65" s="2" customFormat="1" ht="24.2" customHeight="1">
      <c r="A164" s="28"/>
      <c r="B164" s="176"/>
      <c r="C164" s="236" t="s">
        <v>9</v>
      </c>
      <c r="D164" s="236" t="s">
        <v>152</v>
      </c>
      <c r="E164" s="237" t="s">
        <v>771</v>
      </c>
      <c r="F164" s="238" t="s">
        <v>772</v>
      </c>
      <c r="G164" s="239" t="s">
        <v>525</v>
      </c>
      <c r="H164" s="240">
        <v>310</v>
      </c>
      <c r="I164" s="165"/>
      <c r="J164" s="241">
        <f>ROUND(I164*H164,0)</f>
        <v>0</v>
      </c>
      <c r="K164" s="238" t="s">
        <v>156</v>
      </c>
      <c r="L164" s="29"/>
      <c r="M164" s="111" t="s">
        <v>1</v>
      </c>
      <c r="N164" s="112" t="s">
        <v>40</v>
      </c>
      <c r="O164" s="113">
        <v>0.14000000000000001</v>
      </c>
      <c r="P164" s="113">
        <f>O164*H164</f>
        <v>43.400000000000006</v>
      </c>
      <c r="Q164" s="113">
        <v>0.10094599999999999</v>
      </c>
      <c r="R164" s="113">
        <f>Q164*H164</f>
        <v>31.293259999999997</v>
      </c>
      <c r="S164" s="113">
        <v>0</v>
      </c>
      <c r="T164" s="114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15" t="s">
        <v>157</v>
      </c>
      <c r="AT164" s="115" t="s">
        <v>152</v>
      </c>
      <c r="AU164" s="115" t="s">
        <v>84</v>
      </c>
      <c r="AY164" s="17" t="s">
        <v>150</v>
      </c>
      <c r="BE164" s="116">
        <f>IF(N164="základní",J164,0)</f>
        <v>0</v>
      </c>
      <c r="BF164" s="116">
        <f>IF(N164="snížená",J164,0)</f>
        <v>0</v>
      </c>
      <c r="BG164" s="116">
        <f>IF(N164="zákl. přenesená",J164,0)</f>
        <v>0</v>
      </c>
      <c r="BH164" s="116">
        <f>IF(N164="sníž. přenesená",J164,0)</f>
        <v>0</v>
      </c>
      <c r="BI164" s="116">
        <f>IF(N164="nulová",J164,0)</f>
        <v>0</v>
      </c>
      <c r="BJ164" s="17" t="s">
        <v>8</v>
      </c>
      <c r="BK164" s="116">
        <f>ROUND(I164*H164,0)</f>
        <v>0</v>
      </c>
      <c r="BL164" s="17" t="s">
        <v>157</v>
      </c>
      <c r="BM164" s="115" t="s">
        <v>773</v>
      </c>
    </row>
    <row r="165" spans="1:65" s="13" customFormat="1">
      <c r="B165" s="242"/>
      <c r="C165" s="243"/>
      <c r="D165" s="244" t="s">
        <v>159</v>
      </c>
      <c r="E165" s="245" t="s">
        <v>1</v>
      </c>
      <c r="F165" s="246" t="s">
        <v>774</v>
      </c>
      <c r="G165" s="243"/>
      <c r="H165" s="247">
        <v>310</v>
      </c>
      <c r="I165" s="243"/>
      <c r="J165" s="243"/>
      <c r="K165" s="243"/>
      <c r="L165" s="117"/>
      <c r="M165" s="119"/>
      <c r="N165" s="120"/>
      <c r="O165" s="120"/>
      <c r="P165" s="120"/>
      <c r="Q165" s="120"/>
      <c r="R165" s="120"/>
      <c r="S165" s="120"/>
      <c r="T165" s="121"/>
      <c r="AT165" s="118" t="s">
        <v>159</v>
      </c>
      <c r="AU165" s="118" t="s">
        <v>84</v>
      </c>
      <c r="AV165" s="13" t="s">
        <v>84</v>
      </c>
      <c r="AW165" s="13" t="s">
        <v>31</v>
      </c>
      <c r="AX165" s="13" t="s">
        <v>8</v>
      </c>
      <c r="AY165" s="118" t="s">
        <v>150</v>
      </c>
    </row>
    <row r="166" spans="1:65" s="2" customFormat="1" ht="16.5" customHeight="1">
      <c r="A166" s="28"/>
      <c r="B166" s="176"/>
      <c r="C166" s="253" t="s">
        <v>230</v>
      </c>
      <c r="D166" s="253" t="s">
        <v>291</v>
      </c>
      <c r="E166" s="254" t="s">
        <v>775</v>
      </c>
      <c r="F166" s="255" t="s">
        <v>776</v>
      </c>
      <c r="G166" s="256" t="s">
        <v>525</v>
      </c>
      <c r="H166" s="257">
        <v>313.10000000000002</v>
      </c>
      <c r="I166" s="166"/>
      <c r="J166" s="258">
        <f>ROUND(I166*H166,0)</f>
        <v>0</v>
      </c>
      <c r="K166" s="255" t="s">
        <v>156</v>
      </c>
      <c r="L166" s="131"/>
      <c r="M166" s="132" t="s">
        <v>1</v>
      </c>
      <c r="N166" s="133" t="s">
        <v>40</v>
      </c>
      <c r="O166" s="113">
        <v>0</v>
      </c>
      <c r="P166" s="113">
        <f>O166*H166</f>
        <v>0</v>
      </c>
      <c r="Q166" s="113">
        <v>4.4999999999999998E-2</v>
      </c>
      <c r="R166" s="113">
        <f>Q166*H166</f>
        <v>14.089500000000001</v>
      </c>
      <c r="S166" s="113">
        <v>0</v>
      </c>
      <c r="T166" s="11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15" t="s">
        <v>189</v>
      </c>
      <c r="AT166" s="115" t="s">
        <v>291</v>
      </c>
      <c r="AU166" s="115" t="s">
        <v>84</v>
      </c>
      <c r="AY166" s="17" t="s">
        <v>150</v>
      </c>
      <c r="BE166" s="116">
        <f>IF(N166="základní",J166,0)</f>
        <v>0</v>
      </c>
      <c r="BF166" s="116">
        <f>IF(N166="snížená",J166,0)</f>
        <v>0</v>
      </c>
      <c r="BG166" s="116">
        <f>IF(N166="zákl. přenesená",J166,0)</f>
        <v>0</v>
      </c>
      <c r="BH166" s="116">
        <f>IF(N166="sníž. přenesená",J166,0)</f>
        <v>0</v>
      </c>
      <c r="BI166" s="116">
        <f>IF(N166="nulová",J166,0)</f>
        <v>0</v>
      </c>
      <c r="BJ166" s="17" t="s">
        <v>8</v>
      </c>
      <c r="BK166" s="116">
        <f>ROUND(I166*H166,0)</f>
        <v>0</v>
      </c>
      <c r="BL166" s="17" t="s">
        <v>157</v>
      </c>
      <c r="BM166" s="115" t="s">
        <v>777</v>
      </c>
    </row>
    <row r="167" spans="1:65" s="13" customFormat="1">
      <c r="B167" s="242"/>
      <c r="C167" s="243"/>
      <c r="D167" s="244" t="s">
        <v>159</v>
      </c>
      <c r="E167" s="245" t="s">
        <v>1</v>
      </c>
      <c r="F167" s="246" t="s">
        <v>778</v>
      </c>
      <c r="G167" s="243"/>
      <c r="H167" s="247">
        <v>313.10000000000002</v>
      </c>
      <c r="I167" s="243"/>
      <c r="J167" s="243"/>
      <c r="K167" s="243"/>
      <c r="L167" s="117"/>
      <c r="M167" s="119"/>
      <c r="N167" s="120"/>
      <c r="O167" s="120"/>
      <c r="P167" s="120"/>
      <c r="Q167" s="120"/>
      <c r="R167" s="120"/>
      <c r="S167" s="120"/>
      <c r="T167" s="121"/>
      <c r="AT167" s="118" t="s">
        <v>159</v>
      </c>
      <c r="AU167" s="118" t="s">
        <v>84</v>
      </c>
      <c r="AV167" s="13" t="s">
        <v>84</v>
      </c>
      <c r="AW167" s="13" t="s">
        <v>31</v>
      </c>
      <c r="AX167" s="13" t="s">
        <v>8</v>
      </c>
      <c r="AY167" s="118" t="s">
        <v>150</v>
      </c>
    </row>
    <row r="168" spans="1:65" s="2" customFormat="1" ht="24.2" customHeight="1">
      <c r="A168" s="28"/>
      <c r="B168" s="176"/>
      <c r="C168" s="236" t="s">
        <v>235</v>
      </c>
      <c r="D168" s="236" t="s">
        <v>152</v>
      </c>
      <c r="E168" s="237" t="s">
        <v>779</v>
      </c>
      <c r="F168" s="238" t="s">
        <v>780</v>
      </c>
      <c r="G168" s="239" t="s">
        <v>163</v>
      </c>
      <c r="H168" s="240">
        <v>12.4</v>
      </c>
      <c r="I168" s="165"/>
      <c r="J168" s="241">
        <f>ROUND(I168*H168,0)</f>
        <v>0</v>
      </c>
      <c r="K168" s="238" t="s">
        <v>156</v>
      </c>
      <c r="L168" s="29"/>
      <c r="M168" s="111" t="s">
        <v>1</v>
      </c>
      <c r="N168" s="112" t="s">
        <v>40</v>
      </c>
      <c r="O168" s="113">
        <v>1.4419999999999999</v>
      </c>
      <c r="P168" s="113">
        <f>O168*H168</f>
        <v>17.880800000000001</v>
      </c>
      <c r="Q168" s="113">
        <v>2.2563399999999998</v>
      </c>
      <c r="R168" s="113">
        <f>Q168*H168</f>
        <v>27.978615999999999</v>
      </c>
      <c r="S168" s="113">
        <v>0</v>
      </c>
      <c r="T168" s="114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15" t="s">
        <v>157</v>
      </c>
      <c r="AT168" s="115" t="s">
        <v>152</v>
      </c>
      <c r="AU168" s="115" t="s">
        <v>84</v>
      </c>
      <c r="AY168" s="17" t="s">
        <v>150</v>
      </c>
      <c r="BE168" s="116">
        <f>IF(N168="základní",J168,0)</f>
        <v>0</v>
      </c>
      <c r="BF168" s="116">
        <f>IF(N168="snížená",J168,0)</f>
        <v>0</v>
      </c>
      <c r="BG168" s="116">
        <f>IF(N168="zákl. přenesená",J168,0)</f>
        <v>0</v>
      </c>
      <c r="BH168" s="116">
        <f>IF(N168="sníž. přenesená",J168,0)</f>
        <v>0</v>
      </c>
      <c r="BI168" s="116">
        <f>IF(N168="nulová",J168,0)</f>
        <v>0</v>
      </c>
      <c r="BJ168" s="17" t="s">
        <v>8</v>
      </c>
      <c r="BK168" s="116">
        <f>ROUND(I168*H168,0)</f>
        <v>0</v>
      </c>
      <c r="BL168" s="17" t="s">
        <v>157</v>
      </c>
      <c r="BM168" s="115" t="s">
        <v>781</v>
      </c>
    </row>
    <row r="169" spans="1:65" s="13" customFormat="1">
      <c r="B169" s="242"/>
      <c r="C169" s="243"/>
      <c r="D169" s="244" t="s">
        <v>159</v>
      </c>
      <c r="E169" s="245" t="s">
        <v>1</v>
      </c>
      <c r="F169" s="246" t="s">
        <v>782</v>
      </c>
      <c r="G169" s="243"/>
      <c r="H169" s="247">
        <v>12.4</v>
      </c>
      <c r="I169" s="243"/>
      <c r="J169" s="243"/>
      <c r="K169" s="243"/>
      <c r="L169" s="117"/>
      <c r="M169" s="119"/>
      <c r="N169" s="120"/>
      <c r="O169" s="120"/>
      <c r="P169" s="120"/>
      <c r="Q169" s="120"/>
      <c r="R169" s="120"/>
      <c r="S169" s="120"/>
      <c r="T169" s="121"/>
      <c r="AT169" s="118" t="s">
        <v>159</v>
      </c>
      <c r="AU169" s="118" t="s">
        <v>84</v>
      </c>
      <c r="AV169" s="13" t="s">
        <v>84</v>
      </c>
      <c r="AW169" s="13" t="s">
        <v>31</v>
      </c>
      <c r="AX169" s="13" t="s">
        <v>8</v>
      </c>
      <c r="AY169" s="118" t="s">
        <v>150</v>
      </c>
    </row>
    <row r="170" spans="1:65" s="2" customFormat="1" ht="24.2" customHeight="1">
      <c r="A170" s="28"/>
      <c r="B170" s="176"/>
      <c r="C170" s="236" t="s">
        <v>241</v>
      </c>
      <c r="D170" s="236" t="s">
        <v>152</v>
      </c>
      <c r="E170" s="237" t="s">
        <v>218</v>
      </c>
      <c r="F170" s="238" t="s">
        <v>219</v>
      </c>
      <c r="G170" s="239" t="s">
        <v>155</v>
      </c>
      <c r="H170" s="240">
        <v>475</v>
      </c>
      <c r="I170" s="165"/>
      <c r="J170" s="241">
        <f>ROUND(I170*H170,0)</f>
        <v>0</v>
      </c>
      <c r="K170" s="238" t="s">
        <v>156</v>
      </c>
      <c r="L170" s="29"/>
      <c r="M170" s="111" t="s">
        <v>1</v>
      </c>
      <c r="N170" s="112" t="s">
        <v>40</v>
      </c>
      <c r="O170" s="113">
        <v>0.13</v>
      </c>
      <c r="P170" s="113">
        <f>O170*H170</f>
        <v>61.75</v>
      </c>
      <c r="Q170" s="113">
        <v>6.0950000000000002E-4</v>
      </c>
      <c r="R170" s="113">
        <f>Q170*H170</f>
        <v>0.28951250000000001</v>
      </c>
      <c r="S170" s="113">
        <v>0</v>
      </c>
      <c r="T170" s="114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15" t="s">
        <v>157</v>
      </c>
      <c r="AT170" s="115" t="s">
        <v>152</v>
      </c>
      <c r="AU170" s="115" t="s">
        <v>84</v>
      </c>
      <c r="AY170" s="17" t="s">
        <v>150</v>
      </c>
      <c r="BE170" s="116">
        <f>IF(N170="základní",J170,0)</f>
        <v>0</v>
      </c>
      <c r="BF170" s="116">
        <f>IF(N170="snížená",J170,0)</f>
        <v>0</v>
      </c>
      <c r="BG170" s="116">
        <f>IF(N170="zákl. přenesená",J170,0)</f>
        <v>0</v>
      </c>
      <c r="BH170" s="116">
        <f>IF(N170="sníž. přenesená",J170,0)</f>
        <v>0</v>
      </c>
      <c r="BI170" s="116">
        <f>IF(N170="nulová",J170,0)</f>
        <v>0</v>
      </c>
      <c r="BJ170" s="17" t="s">
        <v>8</v>
      </c>
      <c r="BK170" s="116">
        <f>ROUND(I170*H170,0)</f>
        <v>0</v>
      </c>
      <c r="BL170" s="17" t="s">
        <v>157</v>
      </c>
      <c r="BM170" s="115" t="s">
        <v>220</v>
      </c>
    </row>
    <row r="171" spans="1:65" s="13" customFormat="1">
      <c r="B171" s="242"/>
      <c r="C171" s="243"/>
      <c r="D171" s="244" t="s">
        <v>159</v>
      </c>
      <c r="E171" s="245" t="s">
        <v>1</v>
      </c>
      <c r="F171" s="246" t="s">
        <v>757</v>
      </c>
      <c r="G171" s="243"/>
      <c r="H171" s="247">
        <v>475</v>
      </c>
      <c r="I171" s="243"/>
      <c r="J171" s="243"/>
      <c r="K171" s="243"/>
      <c r="L171" s="117"/>
      <c r="M171" s="119"/>
      <c r="N171" s="120"/>
      <c r="O171" s="120"/>
      <c r="P171" s="120"/>
      <c r="Q171" s="120"/>
      <c r="R171" s="120"/>
      <c r="S171" s="120"/>
      <c r="T171" s="121"/>
      <c r="AT171" s="118" t="s">
        <v>159</v>
      </c>
      <c r="AU171" s="118" t="s">
        <v>84</v>
      </c>
      <c r="AV171" s="13" t="s">
        <v>84</v>
      </c>
      <c r="AW171" s="13" t="s">
        <v>31</v>
      </c>
      <c r="AX171" s="13" t="s">
        <v>8</v>
      </c>
      <c r="AY171" s="118" t="s">
        <v>150</v>
      </c>
    </row>
    <row r="172" spans="1:65" s="2" customFormat="1" ht="24.2" customHeight="1">
      <c r="A172" s="28"/>
      <c r="B172" s="176"/>
      <c r="C172" s="236" t="s">
        <v>377</v>
      </c>
      <c r="D172" s="236" t="s">
        <v>152</v>
      </c>
      <c r="E172" s="237" t="s">
        <v>222</v>
      </c>
      <c r="F172" s="238" t="s">
        <v>223</v>
      </c>
      <c r="G172" s="239" t="s">
        <v>155</v>
      </c>
      <c r="H172" s="240">
        <v>475</v>
      </c>
      <c r="I172" s="165"/>
      <c r="J172" s="241">
        <f>ROUND(I172*H172,0)</f>
        <v>0</v>
      </c>
      <c r="K172" s="238" t="s">
        <v>156</v>
      </c>
      <c r="L172" s="29"/>
      <c r="M172" s="111" t="s">
        <v>1</v>
      </c>
      <c r="N172" s="112" t="s">
        <v>40</v>
      </c>
      <c r="O172" s="113">
        <v>0.08</v>
      </c>
      <c r="P172" s="113">
        <f>O172*H172</f>
        <v>38</v>
      </c>
      <c r="Q172" s="113">
        <v>4.6749999999999998E-4</v>
      </c>
      <c r="R172" s="113">
        <f>Q172*H172</f>
        <v>0.2220625</v>
      </c>
      <c r="S172" s="113">
        <v>0</v>
      </c>
      <c r="T172" s="114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15" t="s">
        <v>157</v>
      </c>
      <c r="AT172" s="115" t="s">
        <v>152</v>
      </c>
      <c r="AU172" s="115" t="s">
        <v>84</v>
      </c>
      <c r="AY172" s="17" t="s">
        <v>150</v>
      </c>
      <c r="BE172" s="116">
        <f>IF(N172="základní",J172,0)</f>
        <v>0</v>
      </c>
      <c r="BF172" s="116">
        <f>IF(N172="snížená",J172,0)</f>
        <v>0</v>
      </c>
      <c r="BG172" s="116">
        <f>IF(N172="zákl. přenesená",J172,0)</f>
        <v>0</v>
      </c>
      <c r="BH172" s="116">
        <f>IF(N172="sníž. přenesená",J172,0)</f>
        <v>0</v>
      </c>
      <c r="BI172" s="116">
        <f>IF(N172="nulová",J172,0)</f>
        <v>0</v>
      </c>
      <c r="BJ172" s="17" t="s">
        <v>8</v>
      </c>
      <c r="BK172" s="116">
        <f>ROUND(I172*H172,0)</f>
        <v>0</v>
      </c>
      <c r="BL172" s="17" t="s">
        <v>157</v>
      </c>
      <c r="BM172" s="115" t="s">
        <v>224</v>
      </c>
    </row>
    <row r="173" spans="1:65" s="13" customFormat="1">
      <c r="B173" s="242"/>
      <c r="C173" s="243"/>
      <c r="D173" s="244" t="s">
        <v>159</v>
      </c>
      <c r="E173" s="245" t="s">
        <v>1</v>
      </c>
      <c r="F173" s="246" t="s">
        <v>757</v>
      </c>
      <c r="G173" s="243"/>
      <c r="H173" s="247">
        <v>475</v>
      </c>
      <c r="I173" s="243"/>
      <c r="J173" s="243"/>
      <c r="K173" s="243"/>
      <c r="L173" s="117"/>
      <c r="M173" s="119"/>
      <c r="N173" s="120"/>
      <c r="O173" s="120"/>
      <c r="P173" s="120"/>
      <c r="Q173" s="120"/>
      <c r="R173" s="120"/>
      <c r="S173" s="120"/>
      <c r="T173" s="121"/>
      <c r="AT173" s="118" t="s">
        <v>159</v>
      </c>
      <c r="AU173" s="118" t="s">
        <v>84</v>
      </c>
      <c r="AV173" s="13" t="s">
        <v>84</v>
      </c>
      <c r="AW173" s="13" t="s">
        <v>31</v>
      </c>
      <c r="AX173" s="13" t="s">
        <v>8</v>
      </c>
      <c r="AY173" s="118" t="s">
        <v>150</v>
      </c>
    </row>
    <row r="174" spans="1:65" s="2" customFormat="1" ht="16.5" customHeight="1">
      <c r="A174" s="28"/>
      <c r="B174" s="176"/>
      <c r="C174" s="236" t="s">
        <v>382</v>
      </c>
      <c r="D174" s="236" t="s">
        <v>152</v>
      </c>
      <c r="E174" s="237" t="s">
        <v>783</v>
      </c>
      <c r="F174" s="238" t="s">
        <v>784</v>
      </c>
      <c r="G174" s="239" t="s">
        <v>163</v>
      </c>
      <c r="H174" s="240">
        <v>10</v>
      </c>
      <c r="I174" s="165"/>
      <c r="J174" s="241">
        <f>ROUND(I174*H174,0)</f>
        <v>0</v>
      </c>
      <c r="K174" s="238" t="s">
        <v>156</v>
      </c>
      <c r="L174" s="29"/>
      <c r="M174" s="111" t="s">
        <v>1</v>
      </c>
      <c r="N174" s="112" t="s">
        <v>40</v>
      </c>
      <c r="O174" s="113">
        <v>6.4359999999999999</v>
      </c>
      <c r="P174" s="113">
        <f>O174*H174</f>
        <v>64.36</v>
      </c>
      <c r="Q174" s="113">
        <v>0</v>
      </c>
      <c r="R174" s="113">
        <f>Q174*H174</f>
        <v>0</v>
      </c>
      <c r="S174" s="113">
        <v>2</v>
      </c>
      <c r="T174" s="114">
        <f>S174*H174</f>
        <v>20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15" t="s">
        <v>157</v>
      </c>
      <c r="AT174" s="115" t="s">
        <v>152</v>
      </c>
      <c r="AU174" s="115" t="s">
        <v>84</v>
      </c>
      <c r="AY174" s="17" t="s">
        <v>150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7" t="s">
        <v>8</v>
      </c>
      <c r="BK174" s="116">
        <f>ROUND(I174*H174,0)</f>
        <v>0</v>
      </c>
      <c r="BL174" s="17" t="s">
        <v>157</v>
      </c>
      <c r="BM174" s="115" t="s">
        <v>785</v>
      </c>
    </row>
    <row r="175" spans="1:65" s="13" customFormat="1">
      <c r="B175" s="242"/>
      <c r="C175" s="243"/>
      <c r="D175" s="244" t="s">
        <v>159</v>
      </c>
      <c r="E175" s="245" t="s">
        <v>1</v>
      </c>
      <c r="F175" s="246" t="s">
        <v>786</v>
      </c>
      <c r="G175" s="243"/>
      <c r="H175" s="247">
        <v>10</v>
      </c>
      <c r="I175" s="243"/>
      <c r="J175" s="243"/>
      <c r="K175" s="243"/>
      <c r="L175" s="117"/>
      <c r="M175" s="119"/>
      <c r="N175" s="120"/>
      <c r="O175" s="120"/>
      <c r="P175" s="120"/>
      <c r="Q175" s="120"/>
      <c r="R175" s="120"/>
      <c r="S175" s="120"/>
      <c r="T175" s="121"/>
      <c r="AT175" s="118" t="s">
        <v>159</v>
      </c>
      <c r="AU175" s="118" t="s">
        <v>84</v>
      </c>
      <c r="AV175" s="13" t="s">
        <v>84</v>
      </c>
      <c r="AW175" s="13" t="s">
        <v>31</v>
      </c>
      <c r="AX175" s="13" t="s">
        <v>8</v>
      </c>
      <c r="AY175" s="118" t="s">
        <v>150</v>
      </c>
    </row>
    <row r="176" spans="1:65" s="2" customFormat="1" ht="16.5" customHeight="1">
      <c r="A176" s="28"/>
      <c r="B176" s="176"/>
      <c r="C176" s="236" t="s">
        <v>7</v>
      </c>
      <c r="D176" s="236" t="s">
        <v>152</v>
      </c>
      <c r="E176" s="237" t="s">
        <v>787</v>
      </c>
      <c r="F176" s="238" t="s">
        <v>788</v>
      </c>
      <c r="G176" s="239" t="s">
        <v>163</v>
      </c>
      <c r="H176" s="240">
        <v>10</v>
      </c>
      <c r="I176" s="165"/>
      <c r="J176" s="241">
        <f>ROUND(I176*H176,0)</f>
        <v>0</v>
      </c>
      <c r="K176" s="238" t="s">
        <v>156</v>
      </c>
      <c r="L176" s="29"/>
      <c r="M176" s="111" t="s">
        <v>1</v>
      </c>
      <c r="N176" s="112" t="s">
        <v>40</v>
      </c>
      <c r="O176" s="113">
        <v>10.986000000000001</v>
      </c>
      <c r="P176" s="113">
        <f>O176*H176</f>
        <v>109.86000000000001</v>
      </c>
      <c r="Q176" s="113">
        <v>0</v>
      </c>
      <c r="R176" s="113">
        <f>Q176*H176</f>
        <v>0</v>
      </c>
      <c r="S176" s="113">
        <v>2.4</v>
      </c>
      <c r="T176" s="114">
        <f>S176*H176</f>
        <v>24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15" t="s">
        <v>157</v>
      </c>
      <c r="AT176" s="115" t="s">
        <v>152</v>
      </c>
      <c r="AU176" s="115" t="s">
        <v>84</v>
      </c>
      <c r="AY176" s="17" t="s">
        <v>150</v>
      </c>
      <c r="BE176" s="116">
        <f>IF(N176="základní",J176,0)</f>
        <v>0</v>
      </c>
      <c r="BF176" s="116">
        <f>IF(N176="snížená",J176,0)</f>
        <v>0</v>
      </c>
      <c r="BG176" s="116">
        <f>IF(N176="zákl. přenesená",J176,0)</f>
        <v>0</v>
      </c>
      <c r="BH176" s="116">
        <f>IF(N176="sníž. přenesená",J176,0)</f>
        <v>0</v>
      </c>
      <c r="BI176" s="116">
        <f>IF(N176="nulová",J176,0)</f>
        <v>0</v>
      </c>
      <c r="BJ176" s="17" t="s">
        <v>8</v>
      </c>
      <c r="BK176" s="116">
        <f>ROUND(I176*H176,0)</f>
        <v>0</v>
      </c>
      <c r="BL176" s="17" t="s">
        <v>157</v>
      </c>
      <c r="BM176" s="115" t="s">
        <v>789</v>
      </c>
    </row>
    <row r="177" spans="1:65" s="13" customFormat="1">
      <c r="B177" s="242"/>
      <c r="C177" s="243"/>
      <c r="D177" s="244" t="s">
        <v>159</v>
      </c>
      <c r="E177" s="245" t="s">
        <v>1</v>
      </c>
      <c r="F177" s="246" t="s">
        <v>786</v>
      </c>
      <c r="G177" s="243"/>
      <c r="H177" s="247">
        <v>10</v>
      </c>
      <c r="I177" s="243"/>
      <c r="J177" s="243"/>
      <c r="K177" s="243"/>
      <c r="L177" s="117"/>
      <c r="M177" s="119"/>
      <c r="N177" s="120"/>
      <c r="O177" s="120"/>
      <c r="P177" s="120"/>
      <c r="Q177" s="120"/>
      <c r="R177" s="120"/>
      <c r="S177" s="120"/>
      <c r="T177" s="121"/>
      <c r="AT177" s="118" t="s">
        <v>159</v>
      </c>
      <c r="AU177" s="118" t="s">
        <v>84</v>
      </c>
      <c r="AV177" s="13" t="s">
        <v>84</v>
      </c>
      <c r="AW177" s="13" t="s">
        <v>31</v>
      </c>
      <c r="AX177" s="13" t="s">
        <v>8</v>
      </c>
      <c r="AY177" s="118" t="s">
        <v>150</v>
      </c>
    </row>
    <row r="178" spans="1:65" s="12" customFormat="1" ht="22.9" customHeight="1">
      <c r="B178" s="229"/>
      <c r="C178" s="230"/>
      <c r="D178" s="231" t="s">
        <v>74</v>
      </c>
      <c r="E178" s="234" t="s">
        <v>225</v>
      </c>
      <c r="F178" s="234" t="s">
        <v>226</v>
      </c>
      <c r="G178" s="230"/>
      <c r="H178" s="230"/>
      <c r="I178" s="230"/>
      <c r="J178" s="235">
        <f>BK178</f>
        <v>0</v>
      </c>
      <c r="K178" s="230"/>
      <c r="L178" s="103"/>
      <c r="M178" s="105"/>
      <c r="N178" s="106"/>
      <c r="O178" s="106"/>
      <c r="P178" s="107">
        <f>SUM(P179:P186)</f>
        <v>453.30639999999994</v>
      </c>
      <c r="Q178" s="106"/>
      <c r="R178" s="107">
        <f>SUM(R179:R186)</f>
        <v>0</v>
      </c>
      <c r="S178" s="106"/>
      <c r="T178" s="108">
        <f>SUM(T179:T186)</f>
        <v>0</v>
      </c>
      <c r="AR178" s="104" t="s">
        <v>8</v>
      </c>
      <c r="AT178" s="109" t="s">
        <v>74</v>
      </c>
      <c r="AU178" s="109" t="s">
        <v>8</v>
      </c>
      <c r="AY178" s="104" t="s">
        <v>150</v>
      </c>
      <c r="BK178" s="110">
        <f>SUM(BK179:BK186)</f>
        <v>0</v>
      </c>
    </row>
    <row r="179" spans="1:65" s="2" customFormat="1" ht="21.75" customHeight="1">
      <c r="A179" s="28"/>
      <c r="B179" s="176"/>
      <c r="C179" s="236" t="s">
        <v>391</v>
      </c>
      <c r="D179" s="236" t="s">
        <v>152</v>
      </c>
      <c r="E179" s="237" t="s">
        <v>790</v>
      </c>
      <c r="F179" s="238" t="s">
        <v>791</v>
      </c>
      <c r="G179" s="239" t="s">
        <v>192</v>
      </c>
      <c r="H179" s="240">
        <v>44</v>
      </c>
      <c r="I179" s="165"/>
      <c r="J179" s="241">
        <f>ROUND(I179*H179,0)</f>
        <v>0</v>
      </c>
      <c r="K179" s="238" t="s">
        <v>156</v>
      </c>
      <c r="L179" s="29"/>
      <c r="M179" s="111" t="s">
        <v>1</v>
      </c>
      <c r="N179" s="112" t="s">
        <v>40</v>
      </c>
      <c r="O179" s="113">
        <v>3.2000000000000001E-2</v>
      </c>
      <c r="P179" s="113">
        <f>O179*H179</f>
        <v>1.4079999999999999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15" t="s">
        <v>157</v>
      </c>
      <c r="AT179" s="115" t="s">
        <v>152</v>
      </c>
      <c r="AU179" s="115" t="s">
        <v>84</v>
      </c>
      <c r="AY179" s="17" t="s">
        <v>150</v>
      </c>
      <c r="BE179" s="116">
        <f>IF(N179="základní",J179,0)</f>
        <v>0</v>
      </c>
      <c r="BF179" s="116">
        <f>IF(N179="snížená",J179,0)</f>
        <v>0</v>
      </c>
      <c r="BG179" s="116">
        <f>IF(N179="zákl. přenesená",J179,0)</f>
        <v>0</v>
      </c>
      <c r="BH179" s="116">
        <f>IF(N179="sníž. přenesená",J179,0)</f>
        <v>0</v>
      </c>
      <c r="BI179" s="116">
        <f>IF(N179="nulová",J179,0)</f>
        <v>0</v>
      </c>
      <c r="BJ179" s="17" t="s">
        <v>8</v>
      </c>
      <c r="BK179" s="116">
        <f>ROUND(I179*H179,0)</f>
        <v>0</v>
      </c>
      <c r="BL179" s="17" t="s">
        <v>157</v>
      </c>
      <c r="BM179" s="115" t="s">
        <v>792</v>
      </c>
    </row>
    <row r="180" spans="1:65" s="2" customFormat="1" ht="24.2" customHeight="1">
      <c r="A180" s="28"/>
      <c r="B180" s="176"/>
      <c r="C180" s="236" t="s">
        <v>397</v>
      </c>
      <c r="D180" s="236" t="s">
        <v>152</v>
      </c>
      <c r="E180" s="237" t="s">
        <v>793</v>
      </c>
      <c r="F180" s="238" t="s">
        <v>794</v>
      </c>
      <c r="G180" s="239" t="s">
        <v>192</v>
      </c>
      <c r="H180" s="240">
        <v>176</v>
      </c>
      <c r="I180" s="165"/>
      <c r="J180" s="241">
        <f>ROUND(I180*H180,0)</f>
        <v>0</v>
      </c>
      <c r="K180" s="238" t="s">
        <v>156</v>
      </c>
      <c r="L180" s="29"/>
      <c r="M180" s="111" t="s">
        <v>1</v>
      </c>
      <c r="N180" s="112" t="s">
        <v>40</v>
      </c>
      <c r="O180" s="113">
        <v>3.0000000000000001E-3</v>
      </c>
      <c r="P180" s="113">
        <f>O180*H180</f>
        <v>0.52800000000000002</v>
      </c>
      <c r="Q180" s="113">
        <v>0</v>
      </c>
      <c r="R180" s="113">
        <f>Q180*H180</f>
        <v>0</v>
      </c>
      <c r="S180" s="113">
        <v>0</v>
      </c>
      <c r="T180" s="11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15" t="s">
        <v>157</v>
      </c>
      <c r="AT180" s="115" t="s">
        <v>152</v>
      </c>
      <c r="AU180" s="115" t="s">
        <v>84</v>
      </c>
      <c r="AY180" s="17" t="s">
        <v>150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7" t="s">
        <v>8</v>
      </c>
      <c r="BK180" s="116">
        <f>ROUND(I180*H180,0)</f>
        <v>0</v>
      </c>
      <c r="BL180" s="17" t="s">
        <v>157</v>
      </c>
      <c r="BM180" s="115" t="s">
        <v>795</v>
      </c>
    </row>
    <row r="181" spans="1:65" s="13" customFormat="1">
      <c r="B181" s="242"/>
      <c r="C181" s="243"/>
      <c r="D181" s="244" t="s">
        <v>159</v>
      </c>
      <c r="E181" s="243"/>
      <c r="F181" s="246" t="s">
        <v>796</v>
      </c>
      <c r="G181" s="243"/>
      <c r="H181" s="247">
        <v>176</v>
      </c>
      <c r="I181" s="243"/>
      <c r="J181" s="243"/>
      <c r="K181" s="243"/>
      <c r="L181" s="117"/>
      <c r="M181" s="119"/>
      <c r="N181" s="120"/>
      <c r="O181" s="120"/>
      <c r="P181" s="120"/>
      <c r="Q181" s="120"/>
      <c r="R181" s="120"/>
      <c r="S181" s="120"/>
      <c r="T181" s="121"/>
      <c r="AT181" s="118" t="s">
        <v>159</v>
      </c>
      <c r="AU181" s="118" t="s">
        <v>84</v>
      </c>
      <c r="AV181" s="13" t="s">
        <v>84</v>
      </c>
      <c r="AW181" s="13" t="s">
        <v>3</v>
      </c>
      <c r="AX181" s="13" t="s">
        <v>8</v>
      </c>
      <c r="AY181" s="118" t="s">
        <v>150</v>
      </c>
    </row>
    <row r="182" spans="1:65" s="2" customFormat="1" ht="16.5" customHeight="1">
      <c r="A182" s="28"/>
      <c r="B182" s="176"/>
      <c r="C182" s="236" t="s">
        <v>402</v>
      </c>
      <c r="D182" s="236" t="s">
        <v>152</v>
      </c>
      <c r="E182" s="237" t="s">
        <v>797</v>
      </c>
      <c r="F182" s="238" t="s">
        <v>798</v>
      </c>
      <c r="G182" s="239" t="s">
        <v>192</v>
      </c>
      <c r="H182" s="240">
        <v>530.4</v>
      </c>
      <c r="I182" s="165"/>
      <c r="J182" s="241">
        <f>ROUND(I182*H182,0)</f>
        <v>0</v>
      </c>
      <c r="K182" s="238" t="s">
        <v>156</v>
      </c>
      <c r="L182" s="29"/>
      <c r="M182" s="111" t="s">
        <v>1</v>
      </c>
      <c r="N182" s="112" t="s">
        <v>40</v>
      </c>
      <c r="O182" s="113">
        <v>0.83499999999999996</v>
      </c>
      <c r="P182" s="113">
        <f>O182*H182</f>
        <v>442.88399999999996</v>
      </c>
      <c r="Q182" s="113">
        <v>0</v>
      </c>
      <c r="R182" s="113">
        <f>Q182*H182</f>
        <v>0</v>
      </c>
      <c r="S182" s="113">
        <v>0</v>
      </c>
      <c r="T182" s="114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15" t="s">
        <v>157</v>
      </c>
      <c r="AT182" s="115" t="s">
        <v>152</v>
      </c>
      <c r="AU182" s="115" t="s">
        <v>84</v>
      </c>
      <c r="AY182" s="17" t="s">
        <v>150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7" t="s">
        <v>8</v>
      </c>
      <c r="BK182" s="116">
        <f>ROUND(I182*H182,0)</f>
        <v>0</v>
      </c>
      <c r="BL182" s="17" t="s">
        <v>157</v>
      </c>
      <c r="BM182" s="115" t="s">
        <v>799</v>
      </c>
    </row>
    <row r="183" spans="1:65" s="2" customFormat="1" ht="24.2" customHeight="1">
      <c r="A183" s="28"/>
      <c r="B183" s="176"/>
      <c r="C183" s="236" t="s">
        <v>408</v>
      </c>
      <c r="D183" s="236" t="s">
        <v>152</v>
      </c>
      <c r="E183" s="237" t="s">
        <v>800</v>
      </c>
      <c r="F183" s="238" t="s">
        <v>801</v>
      </c>
      <c r="G183" s="239" t="s">
        <v>192</v>
      </c>
      <c r="H183" s="240">
        <v>2121.6</v>
      </c>
      <c r="I183" s="165"/>
      <c r="J183" s="241">
        <f>ROUND(I183*H183,0)</f>
        <v>0</v>
      </c>
      <c r="K183" s="238" t="s">
        <v>156</v>
      </c>
      <c r="L183" s="29"/>
      <c r="M183" s="111" t="s">
        <v>1</v>
      </c>
      <c r="N183" s="112" t="s">
        <v>40</v>
      </c>
      <c r="O183" s="113">
        <v>4.0000000000000001E-3</v>
      </c>
      <c r="P183" s="113">
        <f>O183*H183</f>
        <v>8.4863999999999997</v>
      </c>
      <c r="Q183" s="113">
        <v>0</v>
      </c>
      <c r="R183" s="113">
        <f>Q183*H183</f>
        <v>0</v>
      </c>
      <c r="S183" s="113">
        <v>0</v>
      </c>
      <c r="T183" s="114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15" t="s">
        <v>157</v>
      </c>
      <c r="AT183" s="115" t="s">
        <v>152</v>
      </c>
      <c r="AU183" s="115" t="s">
        <v>84</v>
      </c>
      <c r="AY183" s="17" t="s">
        <v>150</v>
      </c>
      <c r="BE183" s="116">
        <f>IF(N183="základní",J183,0)</f>
        <v>0</v>
      </c>
      <c r="BF183" s="116">
        <f>IF(N183="snížená",J183,0)</f>
        <v>0</v>
      </c>
      <c r="BG183" s="116">
        <f>IF(N183="zákl. přenesená",J183,0)</f>
        <v>0</v>
      </c>
      <c r="BH183" s="116">
        <f>IF(N183="sníž. přenesená",J183,0)</f>
        <v>0</v>
      </c>
      <c r="BI183" s="116">
        <f>IF(N183="nulová",J183,0)</f>
        <v>0</v>
      </c>
      <c r="BJ183" s="17" t="s">
        <v>8</v>
      </c>
      <c r="BK183" s="116">
        <f>ROUND(I183*H183,0)</f>
        <v>0</v>
      </c>
      <c r="BL183" s="17" t="s">
        <v>157</v>
      </c>
      <c r="BM183" s="115" t="s">
        <v>802</v>
      </c>
    </row>
    <row r="184" spans="1:65" s="13" customFormat="1">
      <c r="B184" s="242"/>
      <c r="C184" s="243"/>
      <c r="D184" s="244" t="s">
        <v>159</v>
      </c>
      <c r="E184" s="243"/>
      <c r="F184" s="246" t="s">
        <v>803</v>
      </c>
      <c r="G184" s="243"/>
      <c r="H184" s="247">
        <v>2121.6</v>
      </c>
      <c r="I184" s="243"/>
      <c r="J184" s="243"/>
      <c r="K184" s="243"/>
      <c r="L184" s="117"/>
      <c r="M184" s="119"/>
      <c r="N184" s="120"/>
      <c r="O184" s="120"/>
      <c r="P184" s="120"/>
      <c r="Q184" s="120"/>
      <c r="R184" s="120"/>
      <c r="S184" s="120"/>
      <c r="T184" s="121"/>
      <c r="AT184" s="118" t="s">
        <v>159</v>
      </c>
      <c r="AU184" s="118" t="s">
        <v>84</v>
      </c>
      <c r="AV184" s="13" t="s">
        <v>84</v>
      </c>
      <c r="AW184" s="13" t="s">
        <v>3</v>
      </c>
      <c r="AX184" s="13" t="s">
        <v>8</v>
      </c>
      <c r="AY184" s="118" t="s">
        <v>150</v>
      </c>
    </row>
    <row r="185" spans="1:65" s="2" customFormat="1" ht="37.9" customHeight="1">
      <c r="A185" s="28"/>
      <c r="B185" s="176"/>
      <c r="C185" s="236" t="s">
        <v>413</v>
      </c>
      <c r="D185" s="236" t="s">
        <v>152</v>
      </c>
      <c r="E185" s="237" t="s">
        <v>804</v>
      </c>
      <c r="F185" s="238" t="s">
        <v>805</v>
      </c>
      <c r="G185" s="239" t="s">
        <v>192</v>
      </c>
      <c r="H185" s="240">
        <v>20</v>
      </c>
      <c r="I185" s="165"/>
      <c r="J185" s="241">
        <f>ROUND(I185*H185,0)</f>
        <v>0</v>
      </c>
      <c r="K185" s="238" t="s">
        <v>156</v>
      </c>
      <c r="L185" s="29"/>
      <c r="M185" s="111" t="s">
        <v>1</v>
      </c>
      <c r="N185" s="112" t="s">
        <v>40</v>
      </c>
      <c r="O185" s="113">
        <v>0</v>
      </c>
      <c r="P185" s="113">
        <f>O185*H185</f>
        <v>0</v>
      </c>
      <c r="Q185" s="113">
        <v>0</v>
      </c>
      <c r="R185" s="113">
        <f>Q185*H185</f>
        <v>0</v>
      </c>
      <c r="S185" s="113">
        <v>0</v>
      </c>
      <c r="T185" s="114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15" t="s">
        <v>157</v>
      </c>
      <c r="AT185" s="115" t="s">
        <v>152</v>
      </c>
      <c r="AU185" s="115" t="s">
        <v>84</v>
      </c>
      <c r="AY185" s="17" t="s">
        <v>150</v>
      </c>
      <c r="BE185" s="116">
        <f>IF(N185="základní",J185,0)</f>
        <v>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7" t="s">
        <v>8</v>
      </c>
      <c r="BK185" s="116">
        <f>ROUND(I185*H185,0)</f>
        <v>0</v>
      </c>
      <c r="BL185" s="17" t="s">
        <v>157</v>
      </c>
      <c r="BM185" s="115" t="s">
        <v>806</v>
      </c>
    </row>
    <row r="186" spans="1:65" s="2" customFormat="1" ht="37.9" customHeight="1">
      <c r="A186" s="28"/>
      <c r="B186" s="176"/>
      <c r="C186" s="236" t="s">
        <v>418</v>
      </c>
      <c r="D186" s="236" t="s">
        <v>152</v>
      </c>
      <c r="E186" s="237" t="s">
        <v>807</v>
      </c>
      <c r="F186" s="238" t="s">
        <v>808</v>
      </c>
      <c r="G186" s="239" t="s">
        <v>192</v>
      </c>
      <c r="H186" s="240">
        <v>554.4</v>
      </c>
      <c r="I186" s="165"/>
      <c r="J186" s="241">
        <f>ROUND(I186*H186,0)</f>
        <v>0</v>
      </c>
      <c r="K186" s="238" t="s">
        <v>156</v>
      </c>
      <c r="L186" s="29"/>
      <c r="M186" s="111" t="s">
        <v>1</v>
      </c>
      <c r="N186" s="112" t="s">
        <v>40</v>
      </c>
      <c r="O186" s="113">
        <v>0</v>
      </c>
      <c r="P186" s="113">
        <f>O186*H186</f>
        <v>0</v>
      </c>
      <c r="Q186" s="113">
        <v>0</v>
      </c>
      <c r="R186" s="113">
        <f>Q186*H186</f>
        <v>0</v>
      </c>
      <c r="S186" s="113">
        <v>0</v>
      </c>
      <c r="T186" s="114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15" t="s">
        <v>157</v>
      </c>
      <c r="AT186" s="115" t="s">
        <v>152</v>
      </c>
      <c r="AU186" s="115" t="s">
        <v>84</v>
      </c>
      <c r="AY186" s="17" t="s">
        <v>150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7" t="s">
        <v>8</v>
      </c>
      <c r="BK186" s="116">
        <f>ROUND(I186*H186,0)</f>
        <v>0</v>
      </c>
      <c r="BL186" s="17" t="s">
        <v>157</v>
      </c>
      <c r="BM186" s="115" t="s">
        <v>809</v>
      </c>
    </row>
    <row r="187" spans="1:65" s="12" customFormat="1" ht="22.9" customHeight="1">
      <c r="B187" s="229"/>
      <c r="C187" s="230"/>
      <c r="D187" s="231" t="s">
        <v>74</v>
      </c>
      <c r="E187" s="234" t="s">
        <v>239</v>
      </c>
      <c r="F187" s="234" t="s">
        <v>240</v>
      </c>
      <c r="G187" s="230"/>
      <c r="H187" s="230"/>
      <c r="I187" s="230"/>
      <c r="J187" s="235">
        <f>BK187</f>
        <v>0</v>
      </c>
      <c r="K187" s="230"/>
      <c r="L187" s="103"/>
      <c r="M187" s="105"/>
      <c r="N187" s="106"/>
      <c r="O187" s="106"/>
      <c r="P187" s="107">
        <f>P188</f>
        <v>8.1806999999999999</v>
      </c>
      <c r="Q187" s="106"/>
      <c r="R187" s="107">
        <f>R188</f>
        <v>0</v>
      </c>
      <c r="S187" s="106"/>
      <c r="T187" s="108">
        <f>T188</f>
        <v>0</v>
      </c>
      <c r="AR187" s="104" t="s">
        <v>8</v>
      </c>
      <c r="AT187" s="109" t="s">
        <v>74</v>
      </c>
      <c r="AU187" s="109" t="s">
        <v>8</v>
      </c>
      <c r="AY187" s="104" t="s">
        <v>150</v>
      </c>
      <c r="BK187" s="110">
        <f>BK188</f>
        <v>0</v>
      </c>
    </row>
    <row r="188" spans="1:65" s="2" customFormat="1" ht="33" customHeight="1">
      <c r="A188" s="28"/>
      <c r="B188" s="176"/>
      <c r="C188" s="236" t="s">
        <v>423</v>
      </c>
      <c r="D188" s="236" t="s">
        <v>152</v>
      </c>
      <c r="E188" s="237" t="s">
        <v>242</v>
      </c>
      <c r="F188" s="238" t="s">
        <v>243</v>
      </c>
      <c r="G188" s="239" t="s">
        <v>192</v>
      </c>
      <c r="H188" s="240">
        <v>123.95</v>
      </c>
      <c r="I188" s="165"/>
      <c r="J188" s="241">
        <f>ROUND(I188*H188,0)</f>
        <v>0</v>
      </c>
      <c r="K188" s="238" t="s">
        <v>156</v>
      </c>
      <c r="L188" s="29"/>
      <c r="M188" s="127" t="s">
        <v>1</v>
      </c>
      <c r="N188" s="128" t="s">
        <v>40</v>
      </c>
      <c r="O188" s="129">
        <v>6.6000000000000003E-2</v>
      </c>
      <c r="P188" s="129">
        <f>O188*H188</f>
        <v>8.1806999999999999</v>
      </c>
      <c r="Q188" s="129">
        <v>0</v>
      </c>
      <c r="R188" s="129">
        <f>Q188*H188</f>
        <v>0</v>
      </c>
      <c r="S188" s="129">
        <v>0</v>
      </c>
      <c r="T188" s="130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15" t="s">
        <v>157</v>
      </c>
      <c r="AT188" s="115" t="s">
        <v>152</v>
      </c>
      <c r="AU188" s="115" t="s">
        <v>84</v>
      </c>
      <c r="AY188" s="17" t="s">
        <v>150</v>
      </c>
      <c r="BE188" s="116">
        <f>IF(N188="základní",J188,0)</f>
        <v>0</v>
      </c>
      <c r="BF188" s="116">
        <f>IF(N188="snížená",J188,0)</f>
        <v>0</v>
      </c>
      <c r="BG188" s="116">
        <f>IF(N188="zákl. přenesená",J188,0)</f>
        <v>0</v>
      </c>
      <c r="BH188" s="116">
        <f>IF(N188="sníž. přenesená",J188,0)</f>
        <v>0</v>
      </c>
      <c r="BI188" s="116">
        <f>IF(N188="nulová",J188,0)</f>
        <v>0</v>
      </c>
      <c r="BJ188" s="17" t="s">
        <v>8</v>
      </c>
      <c r="BK188" s="116">
        <f>ROUND(I188*H188,0)</f>
        <v>0</v>
      </c>
      <c r="BL188" s="17" t="s">
        <v>157</v>
      </c>
      <c r="BM188" s="115" t="s">
        <v>244</v>
      </c>
    </row>
    <row r="189" spans="1:65" s="2" customFormat="1" ht="6.95" customHeight="1">
      <c r="A189" s="28"/>
      <c r="B189" s="205"/>
      <c r="C189" s="206"/>
      <c r="D189" s="206"/>
      <c r="E189" s="206"/>
      <c r="F189" s="206"/>
      <c r="G189" s="206"/>
      <c r="H189" s="206"/>
      <c r="I189" s="206"/>
      <c r="J189" s="206"/>
      <c r="K189" s="206"/>
      <c r="L189" s="29"/>
      <c r="M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</row>
  </sheetData>
  <sheetProtection password="D62F" sheet="1" objects="1" scenarios="1"/>
  <autoFilter ref="C121:K188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8"/>
  <sheetViews>
    <sheetView showGridLines="0" topLeftCell="A101" workbookViewId="0">
      <selection activeCell="K122" sqref="K12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7"/>
    </row>
    <row r="2" spans="1:4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102</v>
      </c>
    </row>
    <row r="3" spans="1:4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</row>
    <row r="4" spans="1:4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</row>
    <row r="5" spans="1:4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</row>
    <row r="6" spans="1:4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4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4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46" s="2" customFormat="1" ht="30" customHeight="1">
      <c r="A9" s="28"/>
      <c r="B9" s="176"/>
      <c r="C9" s="177"/>
      <c r="D9" s="177"/>
      <c r="E9" s="313" t="s">
        <v>810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ROUND(J119,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ROUND((SUM(BE119:BE147)),  0)</f>
        <v>0</v>
      </c>
      <c r="G33" s="177"/>
      <c r="H33" s="177"/>
      <c r="I33" s="188">
        <v>0.21</v>
      </c>
      <c r="J33" s="187">
        <f>ROUND(((SUM(BE119:BE147))*I33),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ROUND((SUM(BF119:BF147)),  0)</f>
        <v>0</v>
      </c>
      <c r="G34" s="177"/>
      <c r="H34" s="177"/>
      <c r="I34" s="188">
        <v>0.15</v>
      </c>
      <c r="J34" s="187">
        <f>ROUND(((SUM(BF119:BF147))*I34),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ROUND((SUM(BG119:BG147)),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ROUND((SUM(BH119:BH147)),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ROUND((SUM(BI119:BI147)),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46b - SO 46b - sadové úpravy - změna B, 3. 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J119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J120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J121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134</v>
      </c>
      <c r="E99" s="221"/>
      <c r="F99" s="221"/>
      <c r="G99" s="221"/>
      <c r="H99" s="221"/>
      <c r="I99" s="221"/>
      <c r="J99" s="222">
        <f>J146</f>
        <v>0</v>
      </c>
      <c r="K99" s="219"/>
      <c r="L99" s="93"/>
    </row>
    <row r="100" spans="1:31" s="2" customFormat="1" ht="21.75" customHeight="1">
      <c r="A100" s="28"/>
      <c r="B100" s="176"/>
      <c r="C100" s="177"/>
      <c r="D100" s="177"/>
      <c r="E100" s="177"/>
      <c r="F100" s="177"/>
      <c r="G100" s="177"/>
      <c r="H100" s="177"/>
      <c r="I100" s="177"/>
      <c r="J100" s="177"/>
      <c r="K100" s="177"/>
      <c r="L100" s="37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1" spans="1:31" s="2" customFormat="1" ht="6.95" customHeight="1">
      <c r="A101" s="28"/>
      <c r="B101" s="205"/>
      <c r="C101" s="206"/>
      <c r="D101" s="206"/>
      <c r="E101" s="206"/>
      <c r="F101" s="206"/>
      <c r="G101" s="206"/>
      <c r="H101" s="206"/>
      <c r="I101" s="206"/>
      <c r="J101" s="206"/>
      <c r="K101" s="206"/>
      <c r="L101" s="37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pans="1:31">
      <c r="B102" s="87"/>
      <c r="C102" s="87"/>
      <c r="D102" s="87"/>
      <c r="E102" s="87"/>
      <c r="F102" s="87"/>
      <c r="G102" s="87"/>
      <c r="H102" s="87"/>
      <c r="I102" s="87"/>
      <c r="J102" s="87"/>
      <c r="K102" s="87"/>
    </row>
    <row r="103" spans="1:31">
      <c r="B103" s="87"/>
      <c r="C103" s="87"/>
      <c r="D103" s="87"/>
      <c r="E103" s="87"/>
      <c r="F103" s="87"/>
      <c r="G103" s="87"/>
      <c r="H103" s="87"/>
      <c r="I103" s="87"/>
      <c r="J103" s="87"/>
      <c r="K103" s="87"/>
    </row>
    <row r="104" spans="1:31">
      <c r="B104" s="87"/>
      <c r="C104" s="87"/>
      <c r="D104" s="87"/>
      <c r="E104" s="87"/>
      <c r="F104" s="87"/>
      <c r="G104" s="87"/>
      <c r="H104" s="87"/>
      <c r="I104" s="87"/>
      <c r="J104" s="87"/>
      <c r="K104" s="87"/>
    </row>
    <row r="105" spans="1:31" s="2" customFormat="1" ht="6.95" customHeight="1">
      <c r="A105" s="28"/>
      <c r="B105" s="207"/>
      <c r="C105" s="208"/>
      <c r="D105" s="208"/>
      <c r="E105" s="208"/>
      <c r="F105" s="208"/>
      <c r="G105" s="208"/>
      <c r="H105" s="208"/>
      <c r="I105" s="208"/>
      <c r="J105" s="208"/>
      <c r="K105" s="208"/>
      <c r="L105" s="37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pans="1:31" s="2" customFormat="1" ht="24.95" customHeight="1">
      <c r="A106" s="28"/>
      <c r="B106" s="176"/>
      <c r="C106" s="174" t="s">
        <v>135</v>
      </c>
      <c r="D106" s="177"/>
      <c r="E106" s="177"/>
      <c r="F106" s="177"/>
      <c r="G106" s="177"/>
      <c r="H106" s="177"/>
      <c r="I106" s="177"/>
      <c r="J106" s="177"/>
      <c r="K106" s="177"/>
      <c r="L106" s="37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pans="1:31" s="2" customFormat="1" ht="6.95" customHeight="1">
      <c r="A107" s="28"/>
      <c r="B107" s="176"/>
      <c r="C107" s="177"/>
      <c r="D107" s="177"/>
      <c r="E107" s="177"/>
      <c r="F107" s="177"/>
      <c r="G107" s="177"/>
      <c r="H107" s="177"/>
      <c r="I107" s="177"/>
      <c r="J107" s="177"/>
      <c r="K107" s="177"/>
      <c r="L107" s="37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31" s="2" customFormat="1" ht="12" customHeight="1">
      <c r="A108" s="28"/>
      <c r="B108" s="176"/>
      <c r="C108" s="175" t="s">
        <v>15</v>
      </c>
      <c r="D108" s="177"/>
      <c r="E108" s="177"/>
      <c r="F108" s="177"/>
      <c r="G108" s="177"/>
      <c r="H108" s="177"/>
      <c r="I108" s="177"/>
      <c r="J108" s="177"/>
      <c r="K108" s="177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6.25" customHeight="1">
      <c r="A109" s="28"/>
      <c r="B109" s="176"/>
      <c r="C109" s="177"/>
      <c r="D109" s="177"/>
      <c r="E109" s="315" t="str">
        <f>E7</f>
        <v>Expozice JZ Afrika, ZOO Dvůr Králové a.s. - Změna B, 3.etapa, 4.část</v>
      </c>
      <c r="F109" s="316"/>
      <c r="G109" s="316"/>
      <c r="H109" s="316"/>
      <c r="I109" s="177"/>
      <c r="J109" s="177"/>
      <c r="K109" s="177"/>
      <c r="L109" s="37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12" customHeight="1">
      <c r="A110" s="28"/>
      <c r="B110" s="176"/>
      <c r="C110" s="175" t="s">
        <v>122</v>
      </c>
      <c r="D110" s="177"/>
      <c r="E110" s="177"/>
      <c r="F110" s="177"/>
      <c r="G110" s="177"/>
      <c r="H110" s="177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30" customHeight="1">
      <c r="A111" s="28"/>
      <c r="B111" s="176"/>
      <c r="C111" s="177"/>
      <c r="D111" s="177"/>
      <c r="E111" s="313" t="str">
        <f>E9</f>
        <v>46b - SO 46b - sadové úpravy - změna B, 3. etapa, 4.část</v>
      </c>
      <c r="F111" s="314"/>
      <c r="G111" s="314"/>
      <c r="H111" s="314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6.95" customHeight="1">
      <c r="A112" s="28"/>
      <c r="B112" s="176"/>
      <c r="C112" s="177"/>
      <c r="D112" s="177"/>
      <c r="E112" s="177"/>
      <c r="F112" s="177"/>
      <c r="G112" s="177"/>
      <c r="H112" s="177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176"/>
      <c r="C113" s="175" t="s">
        <v>19</v>
      </c>
      <c r="D113" s="177"/>
      <c r="E113" s="177"/>
      <c r="F113" s="178" t="str">
        <f>F12</f>
        <v>Dvůr Králové nad Labem</v>
      </c>
      <c r="G113" s="177"/>
      <c r="H113" s="177"/>
      <c r="I113" s="175" t="s">
        <v>21</v>
      </c>
      <c r="J113" s="179" t="str">
        <f>IF(J12="","",J12)</f>
        <v>15. 8. 2022</v>
      </c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6.95" customHeight="1">
      <c r="A114" s="28"/>
      <c r="B114" s="176"/>
      <c r="C114" s="177"/>
      <c r="D114" s="177"/>
      <c r="E114" s="177"/>
      <c r="F114" s="177"/>
      <c r="G114" s="177"/>
      <c r="H114" s="177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40.15" customHeight="1">
      <c r="A115" s="28"/>
      <c r="B115" s="176"/>
      <c r="C115" s="175" t="s">
        <v>23</v>
      </c>
      <c r="D115" s="177"/>
      <c r="E115" s="177"/>
      <c r="F115" s="178" t="str">
        <f>E15</f>
        <v>ZOO Dvůr Králové a.s., Štefánikova 1029, D.K.n.L.</v>
      </c>
      <c r="G115" s="177"/>
      <c r="H115" s="177"/>
      <c r="I115" s="175" t="s">
        <v>29</v>
      </c>
      <c r="J115" s="209" t="str">
        <f>E21</f>
        <v>Projektis spol. s r.o., Legionářská 562, D.K.n.L.</v>
      </c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5.2" customHeight="1">
      <c r="A116" s="28"/>
      <c r="B116" s="176"/>
      <c r="C116" s="175" t="s">
        <v>27</v>
      </c>
      <c r="D116" s="177"/>
      <c r="E116" s="177"/>
      <c r="F116" s="178" t="str">
        <f>IF(E18="","",E18)</f>
        <v xml:space="preserve"> </v>
      </c>
      <c r="G116" s="177"/>
      <c r="H116" s="177"/>
      <c r="I116" s="175" t="s">
        <v>32</v>
      </c>
      <c r="J116" s="209" t="str">
        <f>E24</f>
        <v>ing. V. Švehla</v>
      </c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0.35" customHeight="1">
      <c r="A117" s="28"/>
      <c r="B117" s="176"/>
      <c r="C117" s="177"/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11" customFormat="1" ht="29.25" customHeight="1">
      <c r="A118" s="94"/>
      <c r="B118" s="223"/>
      <c r="C118" s="224" t="s">
        <v>136</v>
      </c>
      <c r="D118" s="225" t="s">
        <v>60</v>
      </c>
      <c r="E118" s="225" t="s">
        <v>56</v>
      </c>
      <c r="F118" s="225" t="s">
        <v>57</v>
      </c>
      <c r="G118" s="225" t="s">
        <v>137</v>
      </c>
      <c r="H118" s="225" t="s">
        <v>138</v>
      </c>
      <c r="I118" s="225" t="s">
        <v>139</v>
      </c>
      <c r="J118" s="225" t="s">
        <v>126</v>
      </c>
      <c r="K118" s="226" t="s">
        <v>140</v>
      </c>
      <c r="L118" s="99"/>
      <c r="M118" s="57" t="s">
        <v>1</v>
      </c>
      <c r="N118" s="58" t="s">
        <v>39</v>
      </c>
      <c r="O118" s="58" t="s">
        <v>141</v>
      </c>
      <c r="P118" s="58" t="s">
        <v>142</v>
      </c>
      <c r="Q118" s="58" t="s">
        <v>143</v>
      </c>
      <c r="R118" s="58" t="s">
        <v>144</v>
      </c>
      <c r="S118" s="58" t="s">
        <v>145</v>
      </c>
      <c r="T118" s="59" t="s">
        <v>146</v>
      </c>
      <c r="U118" s="94"/>
      <c r="V118" s="94"/>
      <c r="W118" s="94"/>
      <c r="X118" s="94"/>
      <c r="Y118" s="94"/>
      <c r="Z118" s="94"/>
      <c r="AA118" s="94"/>
      <c r="AB118" s="94"/>
      <c r="AC118" s="94"/>
      <c r="AD118" s="94"/>
      <c r="AE118" s="94"/>
    </row>
    <row r="119" spans="1:65" s="2" customFormat="1" ht="22.9" customHeight="1">
      <c r="A119" s="28"/>
      <c r="B119" s="176"/>
      <c r="C119" s="227" t="s">
        <v>147</v>
      </c>
      <c r="D119" s="177"/>
      <c r="E119" s="177"/>
      <c r="F119" s="177"/>
      <c r="G119" s="177"/>
      <c r="H119" s="177"/>
      <c r="I119" s="177"/>
      <c r="J119" s="228">
        <f>BK119</f>
        <v>0</v>
      </c>
      <c r="K119" s="177"/>
      <c r="L119" s="29"/>
      <c r="M119" s="60"/>
      <c r="N119" s="51"/>
      <c r="O119" s="61"/>
      <c r="P119" s="100">
        <f>P120</f>
        <v>888.59285399999999</v>
      </c>
      <c r="Q119" s="61"/>
      <c r="R119" s="100">
        <f>R120</f>
        <v>33.618432000000006</v>
      </c>
      <c r="S119" s="61"/>
      <c r="T119" s="101">
        <f>T120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T119" s="17" t="s">
        <v>74</v>
      </c>
      <c r="AU119" s="17" t="s">
        <v>128</v>
      </c>
      <c r="BK119" s="102">
        <f>BK120</f>
        <v>0</v>
      </c>
    </row>
    <row r="120" spans="1:65" s="12" customFormat="1" ht="25.9" customHeight="1">
      <c r="B120" s="229"/>
      <c r="C120" s="230"/>
      <c r="D120" s="231" t="s">
        <v>74</v>
      </c>
      <c r="E120" s="232" t="s">
        <v>148</v>
      </c>
      <c r="F120" s="232" t="s">
        <v>149</v>
      </c>
      <c r="G120" s="230"/>
      <c r="H120" s="230"/>
      <c r="I120" s="230"/>
      <c r="J120" s="233">
        <f>BK120</f>
        <v>0</v>
      </c>
      <c r="K120" s="230"/>
      <c r="L120" s="103"/>
      <c r="M120" s="105"/>
      <c r="N120" s="106"/>
      <c r="O120" s="106"/>
      <c r="P120" s="107">
        <f>P121+P146</f>
        <v>888.59285399999999</v>
      </c>
      <c r="Q120" s="106"/>
      <c r="R120" s="107">
        <f>R121+R146</f>
        <v>33.618432000000006</v>
      </c>
      <c r="S120" s="106"/>
      <c r="T120" s="108">
        <f>T121+T146</f>
        <v>0</v>
      </c>
      <c r="AR120" s="104" t="s">
        <v>8</v>
      </c>
      <c r="AT120" s="109" t="s">
        <v>74</v>
      </c>
      <c r="AU120" s="109" t="s">
        <v>75</v>
      </c>
      <c r="AY120" s="104" t="s">
        <v>150</v>
      </c>
      <c r="BK120" s="110">
        <f>BK121+BK146</f>
        <v>0</v>
      </c>
    </row>
    <row r="121" spans="1:65" s="12" customFormat="1" ht="22.9" customHeight="1">
      <c r="B121" s="229"/>
      <c r="C121" s="230"/>
      <c r="D121" s="231" t="s">
        <v>74</v>
      </c>
      <c r="E121" s="234" t="s">
        <v>8</v>
      </c>
      <c r="F121" s="234" t="s">
        <v>151</v>
      </c>
      <c r="G121" s="230"/>
      <c r="H121" s="230"/>
      <c r="I121" s="230"/>
      <c r="J121" s="235">
        <f>BK121</f>
        <v>0</v>
      </c>
      <c r="K121" s="230"/>
      <c r="L121" s="103"/>
      <c r="M121" s="105"/>
      <c r="N121" s="106"/>
      <c r="O121" s="106"/>
      <c r="P121" s="107">
        <f>SUM(P122:P145)</f>
        <v>821.25599999999997</v>
      </c>
      <c r="Q121" s="106"/>
      <c r="R121" s="107">
        <f>SUM(R122:R145)</f>
        <v>33.618432000000006</v>
      </c>
      <c r="S121" s="106"/>
      <c r="T121" s="108">
        <f>SUM(T122:T145)</f>
        <v>0</v>
      </c>
      <c r="AR121" s="104" t="s">
        <v>8</v>
      </c>
      <c r="AT121" s="109" t="s">
        <v>74</v>
      </c>
      <c r="AU121" s="109" t="s">
        <v>8</v>
      </c>
      <c r="AY121" s="104" t="s">
        <v>150</v>
      </c>
      <c r="BK121" s="110">
        <f>SUM(BK122:BK145)</f>
        <v>0</v>
      </c>
    </row>
    <row r="122" spans="1:65" s="2" customFormat="1" ht="33" customHeight="1">
      <c r="A122" s="28"/>
      <c r="B122" s="176"/>
      <c r="C122" s="236" t="s">
        <v>8</v>
      </c>
      <c r="D122" s="236" t="s">
        <v>152</v>
      </c>
      <c r="E122" s="237" t="s">
        <v>811</v>
      </c>
      <c r="F122" s="238" t="s">
        <v>812</v>
      </c>
      <c r="G122" s="239" t="s">
        <v>465</v>
      </c>
      <c r="H122" s="240">
        <v>840</v>
      </c>
      <c r="I122" s="165"/>
      <c r="J122" s="241">
        <f>ROUND(I122*H122,0)</f>
        <v>0</v>
      </c>
      <c r="K122" s="238" t="s">
        <v>156</v>
      </c>
      <c r="L122" s="29"/>
      <c r="M122" s="111" t="s">
        <v>1</v>
      </c>
      <c r="N122" s="112" t="s">
        <v>40</v>
      </c>
      <c r="O122" s="113">
        <v>0.44800000000000001</v>
      </c>
      <c r="P122" s="113">
        <f>O122*H122</f>
        <v>376.32</v>
      </c>
      <c r="Q122" s="113">
        <v>0</v>
      </c>
      <c r="R122" s="113">
        <f>Q122*H122</f>
        <v>0</v>
      </c>
      <c r="S122" s="113">
        <v>0</v>
      </c>
      <c r="T122" s="114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15" t="s">
        <v>157</v>
      </c>
      <c r="AT122" s="115" t="s">
        <v>152</v>
      </c>
      <c r="AU122" s="115" t="s">
        <v>84</v>
      </c>
      <c r="AY122" s="17" t="s">
        <v>150</v>
      </c>
      <c r="BE122" s="116">
        <f>IF(N122="základní",J122,0)</f>
        <v>0</v>
      </c>
      <c r="BF122" s="116">
        <f>IF(N122="snížená",J122,0)</f>
        <v>0</v>
      </c>
      <c r="BG122" s="116">
        <f>IF(N122="zákl. přenesená",J122,0)</f>
        <v>0</v>
      </c>
      <c r="BH122" s="116">
        <f>IF(N122="sníž. přenesená",J122,0)</f>
        <v>0</v>
      </c>
      <c r="BI122" s="116">
        <f>IF(N122="nulová",J122,0)</f>
        <v>0</v>
      </c>
      <c r="BJ122" s="17" t="s">
        <v>8</v>
      </c>
      <c r="BK122" s="116">
        <f>ROUND(I122*H122,0)</f>
        <v>0</v>
      </c>
      <c r="BL122" s="17" t="s">
        <v>157</v>
      </c>
      <c r="BM122" s="115" t="s">
        <v>813</v>
      </c>
    </row>
    <row r="123" spans="1:65" s="13" customFormat="1">
      <c r="B123" s="242"/>
      <c r="C123" s="243"/>
      <c r="D123" s="244" t="s">
        <v>159</v>
      </c>
      <c r="E123" s="245" t="s">
        <v>1</v>
      </c>
      <c r="F123" s="246" t="s">
        <v>814</v>
      </c>
      <c r="G123" s="243"/>
      <c r="H123" s="247">
        <v>840</v>
      </c>
      <c r="I123" s="243"/>
      <c r="J123" s="243"/>
      <c r="K123" s="243"/>
      <c r="L123" s="117"/>
      <c r="M123" s="119"/>
      <c r="N123" s="120"/>
      <c r="O123" s="120"/>
      <c r="P123" s="120"/>
      <c r="Q123" s="120"/>
      <c r="R123" s="120"/>
      <c r="S123" s="120"/>
      <c r="T123" s="121"/>
      <c r="AT123" s="118" t="s">
        <v>159</v>
      </c>
      <c r="AU123" s="118" t="s">
        <v>84</v>
      </c>
      <c r="AV123" s="13" t="s">
        <v>84</v>
      </c>
      <c r="AW123" s="13" t="s">
        <v>31</v>
      </c>
      <c r="AX123" s="13" t="s">
        <v>8</v>
      </c>
      <c r="AY123" s="118" t="s">
        <v>150</v>
      </c>
    </row>
    <row r="124" spans="1:65" s="2" customFormat="1" ht="16.5" customHeight="1">
      <c r="A124" s="28"/>
      <c r="B124" s="176"/>
      <c r="C124" s="253" t="s">
        <v>84</v>
      </c>
      <c r="D124" s="253" t="s">
        <v>291</v>
      </c>
      <c r="E124" s="254" t="s">
        <v>815</v>
      </c>
      <c r="F124" s="255" t="s">
        <v>816</v>
      </c>
      <c r="G124" s="256" t="s">
        <v>163</v>
      </c>
      <c r="H124" s="257">
        <v>42</v>
      </c>
      <c r="I124" s="166"/>
      <c r="J124" s="258">
        <f>ROUND(I124*H124,0)</f>
        <v>0</v>
      </c>
      <c r="K124" s="255" t="s">
        <v>156</v>
      </c>
      <c r="L124" s="131"/>
      <c r="M124" s="132" t="s">
        <v>1</v>
      </c>
      <c r="N124" s="133" t="s">
        <v>40</v>
      </c>
      <c r="O124" s="113">
        <v>0</v>
      </c>
      <c r="P124" s="113">
        <f>O124*H124</f>
        <v>0</v>
      </c>
      <c r="Q124" s="113">
        <v>0.21</v>
      </c>
      <c r="R124" s="113">
        <f>Q124*H124</f>
        <v>8.82</v>
      </c>
      <c r="S124" s="113">
        <v>0</v>
      </c>
      <c r="T124" s="114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15" t="s">
        <v>189</v>
      </c>
      <c r="AT124" s="115" t="s">
        <v>291</v>
      </c>
      <c r="AU124" s="115" t="s">
        <v>84</v>
      </c>
      <c r="AY124" s="17" t="s">
        <v>150</v>
      </c>
      <c r="BE124" s="116">
        <f>IF(N124="základní",J124,0)</f>
        <v>0</v>
      </c>
      <c r="BF124" s="116">
        <f>IF(N124="snížená",J124,0)</f>
        <v>0</v>
      </c>
      <c r="BG124" s="116">
        <f>IF(N124="zákl. přenesená",J124,0)</f>
        <v>0</v>
      </c>
      <c r="BH124" s="116">
        <f>IF(N124="sníž. přenesená",J124,0)</f>
        <v>0</v>
      </c>
      <c r="BI124" s="116">
        <f>IF(N124="nulová",J124,0)</f>
        <v>0</v>
      </c>
      <c r="BJ124" s="17" t="s">
        <v>8</v>
      </c>
      <c r="BK124" s="116">
        <f>ROUND(I124*H124,0)</f>
        <v>0</v>
      </c>
      <c r="BL124" s="17" t="s">
        <v>157</v>
      </c>
      <c r="BM124" s="115" t="s">
        <v>817</v>
      </c>
    </row>
    <row r="125" spans="1:65" s="13" customFormat="1">
      <c r="B125" s="242"/>
      <c r="C125" s="243"/>
      <c r="D125" s="244" t="s">
        <v>159</v>
      </c>
      <c r="E125" s="245" t="s">
        <v>1</v>
      </c>
      <c r="F125" s="246" t="s">
        <v>818</v>
      </c>
      <c r="G125" s="243"/>
      <c r="H125" s="247">
        <v>42</v>
      </c>
      <c r="I125" s="243"/>
      <c r="J125" s="243"/>
      <c r="K125" s="243"/>
      <c r="L125" s="117"/>
      <c r="M125" s="119"/>
      <c r="N125" s="120"/>
      <c r="O125" s="120"/>
      <c r="P125" s="120"/>
      <c r="Q125" s="120"/>
      <c r="R125" s="120"/>
      <c r="S125" s="120"/>
      <c r="T125" s="121"/>
      <c r="AT125" s="118" t="s">
        <v>159</v>
      </c>
      <c r="AU125" s="118" t="s">
        <v>84</v>
      </c>
      <c r="AV125" s="13" t="s">
        <v>84</v>
      </c>
      <c r="AW125" s="13" t="s">
        <v>31</v>
      </c>
      <c r="AX125" s="13" t="s">
        <v>8</v>
      </c>
      <c r="AY125" s="118" t="s">
        <v>150</v>
      </c>
    </row>
    <row r="126" spans="1:65" s="2" customFormat="1" ht="37.9" customHeight="1">
      <c r="A126" s="28"/>
      <c r="B126" s="176"/>
      <c r="C126" s="236" t="s">
        <v>167</v>
      </c>
      <c r="D126" s="236" t="s">
        <v>152</v>
      </c>
      <c r="E126" s="237" t="s">
        <v>819</v>
      </c>
      <c r="F126" s="238" t="s">
        <v>820</v>
      </c>
      <c r="G126" s="239" t="s">
        <v>465</v>
      </c>
      <c r="H126" s="240">
        <v>24</v>
      </c>
      <c r="I126" s="165"/>
      <c r="J126" s="241">
        <f>ROUND(I126*H126,0)</f>
        <v>0</v>
      </c>
      <c r="K126" s="238" t="s">
        <v>156</v>
      </c>
      <c r="L126" s="29"/>
      <c r="M126" s="111" t="s">
        <v>1</v>
      </c>
      <c r="N126" s="112" t="s">
        <v>40</v>
      </c>
      <c r="O126" s="113">
        <v>0.995</v>
      </c>
      <c r="P126" s="113">
        <f>O126*H126</f>
        <v>23.88</v>
      </c>
      <c r="Q126" s="113">
        <v>0</v>
      </c>
      <c r="R126" s="113">
        <f>Q126*H126</f>
        <v>0</v>
      </c>
      <c r="S126" s="113">
        <v>0</v>
      </c>
      <c r="T126" s="114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15" t="s">
        <v>157</v>
      </c>
      <c r="AT126" s="115" t="s">
        <v>152</v>
      </c>
      <c r="AU126" s="115" t="s">
        <v>84</v>
      </c>
      <c r="AY126" s="17" t="s">
        <v>150</v>
      </c>
      <c r="BE126" s="116">
        <f>IF(N126="základní",J126,0)</f>
        <v>0</v>
      </c>
      <c r="BF126" s="116">
        <f>IF(N126="snížená",J126,0)</f>
        <v>0</v>
      </c>
      <c r="BG126" s="116">
        <f>IF(N126="zákl. přenesená",J126,0)</f>
        <v>0</v>
      </c>
      <c r="BH126" s="116">
        <f>IF(N126="sníž. přenesená",J126,0)</f>
        <v>0</v>
      </c>
      <c r="BI126" s="116">
        <f>IF(N126="nulová",J126,0)</f>
        <v>0</v>
      </c>
      <c r="BJ126" s="17" t="s">
        <v>8</v>
      </c>
      <c r="BK126" s="116">
        <f>ROUND(I126*H126,0)</f>
        <v>0</v>
      </c>
      <c r="BL126" s="17" t="s">
        <v>157</v>
      </c>
      <c r="BM126" s="115" t="s">
        <v>821</v>
      </c>
    </row>
    <row r="127" spans="1:65" s="13" customFormat="1">
      <c r="B127" s="242"/>
      <c r="C127" s="243"/>
      <c r="D127" s="244" t="s">
        <v>159</v>
      </c>
      <c r="E127" s="245" t="s">
        <v>1</v>
      </c>
      <c r="F127" s="246" t="s">
        <v>402</v>
      </c>
      <c r="G127" s="243"/>
      <c r="H127" s="247">
        <v>24</v>
      </c>
      <c r="I127" s="243"/>
      <c r="J127" s="243"/>
      <c r="K127" s="243"/>
      <c r="L127" s="117"/>
      <c r="M127" s="119"/>
      <c r="N127" s="120"/>
      <c r="O127" s="120"/>
      <c r="P127" s="120"/>
      <c r="Q127" s="120"/>
      <c r="R127" s="120"/>
      <c r="S127" s="120"/>
      <c r="T127" s="121"/>
      <c r="AT127" s="118" t="s">
        <v>159</v>
      </c>
      <c r="AU127" s="118" t="s">
        <v>84</v>
      </c>
      <c r="AV127" s="13" t="s">
        <v>84</v>
      </c>
      <c r="AW127" s="13" t="s">
        <v>31</v>
      </c>
      <c r="AX127" s="13" t="s">
        <v>8</v>
      </c>
      <c r="AY127" s="118" t="s">
        <v>150</v>
      </c>
    </row>
    <row r="128" spans="1:65" s="2" customFormat="1" ht="16.5" customHeight="1">
      <c r="A128" s="28"/>
      <c r="B128" s="176"/>
      <c r="C128" s="253" t="s">
        <v>157</v>
      </c>
      <c r="D128" s="253" t="s">
        <v>291</v>
      </c>
      <c r="E128" s="254" t="s">
        <v>815</v>
      </c>
      <c r="F128" s="255" t="s">
        <v>816</v>
      </c>
      <c r="G128" s="256" t="s">
        <v>163</v>
      </c>
      <c r="H128" s="257">
        <v>3</v>
      </c>
      <c r="I128" s="166"/>
      <c r="J128" s="258">
        <f>ROUND(I128*H128,0)</f>
        <v>0</v>
      </c>
      <c r="K128" s="255" t="s">
        <v>156</v>
      </c>
      <c r="L128" s="131"/>
      <c r="M128" s="132" t="s">
        <v>1</v>
      </c>
      <c r="N128" s="133" t="s">
        <v>40</v>
      </c>
      <c r="O128" s="113">
        <v>0</v>
      </c>
      <c r="P128" s="113">
        <f>O128*H128</f>
        <v>0</v>
      </c>
      <c r="Q128" s="113">
        <v>0.21</v>
      </c>
      <c r="R128" s="113">
        <f>Q128*H128</f>
        <v>0.63</v>
      </c>
      <c r="S128" s="113">
        <v>0</v>
      </c>
      <c r="T128" s="114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15" t="s">
        <v>189</v>
      </c>
      <c r="AT128" s="115" t="s">
        <v>291</v>
      </c>
      <c r="AU128" s="115" t="s">
        <v>84</v>
      </c>
      <c r="AY128" s="17" t="s">
        <v>150</v>
      </c>
      <c r="BE128" s="116">
        <f>IF(N128="základní",J128,0)</f>
        <v>0</v>
      </c>
      <c r="BF128" s="116">
        <f>IF(N128="snížená",J128,0)</f>
        <v>0</v>
      </c>
      <c r="BG128" s="116">
        <f>IF(N128="zákl. přenesená",J128,0)</f>
        <v>0</v>
      </c>
      <c r="BH128" s="116">
        <f>IF(N128="sníž. přenesená",J128,0)</f>
        <v>0</v>
      </c>
      <c r="BI128" s="116">
        <f>IF(N128="nulová",J128,0)</f>
        <v>0</v>
      </c>
      <c r="BJ128" s="17" t="s">
        <v>8</v>
      </c>
      <c r="BK128" s="116">
        <f>ROUND(I128*H128,0)</f>
        <v>0</v>
      </c>
      <c r="BL128" s="17" t="s">
        <v>157</v>
      </c>
      <c r="BM128" s="115" t="s">
        <v>822</v>
      </c>
    </row>
    <row r="129" spans="1:65" s="13" customFormat="1">
      <c r="B129" s="242"/>
      <c r="C129" s="243"/>
      <c r="D129" s="244" t="s">
        <v>159</v>
      </c>
      <c r="E129" s="245" t="s">
        <v>1</v>
      </c>
      <c r="F129" s="246" t="s">
        <v>823</v>
      </c>
      <c r="G129" s="243"/>
      <c r="H129" s="247">
        <v>3</v>
      </c>
      <c r="I129" s="243"/>
      <c r="J129" s="243"/>
      <c r="K129" s="243"/>
      <c r="L129" s="117"/>
      <c r="M129" s="119"/>
      <c r="N129" s="120"/>
      <c r="O129" s="120"/>
      <c r="P129" s="120"/>
      <c r="Q129" s="120"/>
      <c r="R129" s="120"/>
      <c r="S129" s="120"/>
      <c r="T129" s="121"/>
      <c r="AT129" s="118" t="s">
        <v>159</v>
      </c>
      <c r="AU129" s="118" t="s">
        <v>84</v>
      </c>
      <c r="AV129" s="13" t="s">
        <v>84</v>
      </c>
      <c r="AW129" s="13" t="s">
        <v>31</v>
      </c>
      <c r="AX129" s="13" t="s">
        <v>8</v>
      </c>
      <c r="AY129" s="118" t="s">
        <v>150</v>
      </c>
    </row>
    <row r="130" spans="1:65" s="2" customFormat="1" ht="24.2" customHeight="1">
      <c r="A130" s="28"/>
      <c r="B130" s="176"/>
      <c r="C130" s="236" t="s">
        <v>176</v>
      </c>
      <c r="D130" s="236" t="s">
        <v>152</v>
      </c>
      <c r="E130" s="237" t="s">
        <v>824</v>
      </c>
      <c r="F130" s="238" t="s">
        <v>825</v>
      </c>
      <c r="G130" s="239" t="s">
        <v>465</v>
      </c>
      <c r="H130" s="240">
        <v>840</v>
      </c>
      <c r="I130" s="165"/>
      <c r="J130" s="241">
        <f>ROUND(I130*H130,0)</f>
        <v>0</v>
      </c>
      <c r="K130" s="238" t="s">
        <v>156</v>
      </c>
      <c r="L130" s="29"/>
      <c r="M130" s="111" t="s">
        <v>1</v>
      </c>
      <c r="N130" s="112" t="s">
        <v>40</v>
      </c>
      <c r="O130" s="113">
        <v>0.42699999999999999</v>
      </c>
      <c r="P130" s="113">
        <f>O130*H130</f>
        <v>358.68</v>
      </c>
      <c r="Q130" s="113">
        <v>0</v>
      </c>
      <c r="R130" s="113">
        <f>Q130*H130</f>
        <v>0</v>
      </c>
      <c r="S130" s="113">
        <v>0</v>
      </c>
      <c r="T130" s="114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15" t="s">
        <v>157</v>
      </c>
      <c r="AT130" s="115" t="s">
        <v>152</v>
      </c>
      <c r="AU130" s="115" t="s">
        <v>84</v>
      </c>
      <c r="AY130" s="17" t="s">
        <v>150</v>
      </c>
      <c r="BE130" s="116">
        <f>IF(N130="základní",J130,0)</f>
        <v>0</v>
      </c>
      <c r="BF130" s="116">
        <f>IF(N130="snížená",J130,0)</f>
        <v>0</v>
      </c>
      <c r="BG130" s="116">
        <f>IF(N130="zákl. přenesená",J130,0)</f>
        <v>0</v>
      </c>
      <c r="BH130" s="116">
        <f>IF(N130="sníž. přenesená",J130,0)</f>
        <v>0</v>
      </c>
      <c r="BI130" s="116">
        <f>IF(N130="nulová",J130,0)</f>
        <v>0</v>
      </c>
      <c r="BJ130" s="17" t="s">
        <v>8</v>
      </c>
      <c r="BK130" s="116">
        <f>ROUND(I130*H130,0)</f>
        <v>0</v>
      </c>
      <c r="BL130" s="17" t="s">
        <v>157</v>
      </c>
      <c r="BM130" s="115" t="s">
        <v>826</v>
      </c>
    </row>
    <row r="131" spans="1:65" s="13" customFormat="1">
      <c r="B131" s="242"/>
      <c r="C131" s="243"/>
      <c r="D131" s="244" t="s">
        <v>159</v>
      </c>
      <c r="E131" s="245" t="s">
        <v>1</v>
      </c>
      <c r="F131" s="246" t="s">
        <v>827</v>
      </c>
      <c r="G131" s="243"/>
      <c r="H131" s="247">
        <v>840</v>
      </c>
      <c r="I131" s="243"/>
      <c r="J131" s="243"/>
      <c r="K131" s="243"/>
      <c r="L131" s="117"/>
      <c r="M131" s="119"/>
      <c r="N131" s="120"/>
      <c r="O131" s="120"/>
      <c r="P131" s="120"/>
      <c r="Q131" s="120"/>
      <c r="R131" s="120"/>
      <c r="S131" s="120"/>
      <c r="T131" s="121"/>
      <c r="AT131" s="118" t="s">
        <v>159</v>
      </c>
      <c r="AU131" s="118" t="s">
        <v>84</v>
      </c>
      <c r="AV131" s="13" t="s">
        <v>84</v>
      </c>
      <c r="AW131" s="13" t="s">
        <v>31</v>
      </c>
      <c r="AX131" s="13" t="s">
        <v>8</v>
      </c>
      <c r="AY131" s="118" t="s">
        <v>150</v>
      </c>
    </row>
    <row r="132" spans="1:65" s="2" customFormat="1" ht="21.75" customHeight="1">
      <c r="A132" s="28"/>
      <c r="B132" s="176"/>
      <c r="C132" s="253" t="s">
        <v>181</v>
      </c>
      <c r="D132" s="253" t="s">
        <v>291</v>
      </c>
      <c r="E132" s="254" t="s">
        <v>828</v>
      </c>
      <c r="F132" s="255" t="s">
        <v>829</v>
      </c>
      <c r="G132" s="256" t="s">
        <v>465</v>
      </c>
      <c r="H132" s="257">
        <v>840</v>
      </c>
      <c r="I132" s="166"/>
      <c r="J132" s="258">
        <f>ROUND(I132*H132,0)</f>
        <v>0</v>
      </c>
      <c r="K132" s="255" t="s">
        <v>1</v>
      </c>
      <c r="L132" s="131"/>
      <c r="M132" s="132" t="s">
        <v>1</v>
      </c>
      <c r="N132" s="133" t="s">
        <v>40</v>
      </c>
      <c r="O132" s="113">
        <v>0</v>
      </c>
      <c r="P132" s="113">
        <f>O132*H132</f>
        <v>0</v>
      </c>
      <c r="Q132" s="113">
        <v>2.7E-2</v>
      </c>
      <c r="R132" s="113">
        <f>Q132*H132</f>
        <v>22.68</v>
      </c>
      <c r="S132" s="113">
        <v>0</v>
      </c>
      <c r="T132" s="114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15" t="s">
        <v>189</v>
      </c>
      <c r="AT132" s="115" t="s">
        <v>291</v>
      </c>
      <c r="AU132" s="115" t="s">
        <v>84</v>
      </c>
      <c r="AY132" s="17" t="s">
        <v>150</v>
      </c>
      <c r="BE132" s="116">
        <f>IF(N132="základní",J132,0)</f>
        <v>0</v>
      </c>
      <c r="BF132" s="116">
        <f>IF(N132="snížená",J132,0)</f>
        <v>0</v>
      </c>
      <c r="BG132" s="116">
        <f>IF(N132="zákl. přenesená",J132,0)</f>
        <v>0</v>
      </c>
      <c r="BH132" s="116">
        <f>IF(N132="sníž. přenesená",J132,0)</f>
        <v>0</v>
      </c>
      <c r="BI132" s="116">
        <f>IF(N132="nulová",J132,0)</f>
        <v>0</v>
      </c>
      <c r="BJ132" s="17" t="s">
        <v>8</v>
      </c>
      <c r="BK132" s="116">
        <f>ROUND(I132*H132,0)</f>
        <v>0</v>
      </c>
      <c r="BL132" s="17" t="s">
        <v>157</v>
      </c>
      <c r="BM132" s="115" t="s">
        <v>830</v>
      </c>
    </row>
    <row r="133" spans="1:65" s="13" customFormat="1">
      <c r="B133" s="242"/>
      <c r="C133" s="243"/>
      <c r="D133" s="244" t="s">
        <v>159</v>
      </c>
      <c r="E133" s="245" t="s">
        <v>1</v>
      </c>
      <c r="F133" s="246" t="s">
        <v>827</v>
      </c>
      <c r="G133" s="243"/>
      <c r="H133" s="247">
        <v>840</v>
      </c>
      <c r="I133" s="243"/>
      <c r="J133" s="243"/>
      <c r="K133" s="243"/>
      <c r="L133" s="117"/>
      <c r="M133" s="119"/>
      <c r="N133" s="120"/>
      <c r="O133" s="120"/>
      <c r="P133" s="120"/>
      <c r="Q133" s="120"/>
      <c r="R133" s="120"/>
      <c r="S133" s="120"/>
      <c r="T133" s="121"/>
      <c r="AT133" s="118" t="s">
        <v>159</v>
      </c>
      <c r="AU133" s="118" t="s">
        <v>84</v>
      </c>
      <c r="AV133" s="13" t="s">
        <v>84</v>
      </c>
      <c r="AW133" s="13" t="s">
        <v>31</v>
      </c>
      <c r="AX133" s="13" t="s">
        <v>8</v>
      </c>
      <c r="AY133" s="118" t="s">
        <v>150</v>
      </c>
    </row>
    <row r="134" spans="1:65" s="2" customFormat="1" ht="33" customHeight="1">
      <c r="A134" s="28"/>
      <c r="B134" s="176"/>
      <c r="C134" s="236" t="s">
        <v>185</v>
      </c>
      <c r="D134" s="236" t="s">
        <v>152</v>
      </c>
      <c r="E134" s="237" t="s">
        <v>831</v>
      </c>
      <c r="F134" s="238" t="s">
        <v>832</v>
      </c>
      <c r="G134" s="239" t="s">
        <v>465</v>
      </c>
      <c r="H134" s="240">
        <v>24</v>
      </c>
      <c r="I134" s="165"/>
      <c r="J134" s="241">
        <f>ROUND(I134*H134,0)</f>
        <v>0</v>
      </c>
      <c r="K134" s="238" t="s">
        <v>156</v>
      </c>
      <c r="L134" s="29"/>
      <c r="M134" s="111" t="s">
        <v>1</v>
      </c>
      <c r="N134" s="112" t="s">
        <v>40</v>
      </c>
      <c r="O134" s="113">
        <v>1.0369999999999999</v>
      </c>
      <c r="P134" s="113">
        <f>O134*H134</f>
        <v>24.887999999999998</v>
      </c>
      <c r="Q134" s="113">
        <v>0</v>
      </c>
      <c r="R134" s="113">
        <f>Q134*H134</f>
        <v>0</v>
      </c>
      <c r="S134" s="113">
        <v>0</v>
      </c>
      <c r="T134" s="114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15" t="s">
        <v>157</v>
      </c>
      <c r="AT134" s="115" t="s">
        <v>152</v>
      </c>
      <c r="AU134" s="115" t="s">
        <v>84</v>
      </c>
      <c r="AY134" s="17" t="s">
        <v>150</v>
      </c>
      <c r="BE134" s="116">
        <f>IF(N134="základní",J134,0)</f>
        <v>0</v>
      </c>
      <c r="BF134" s="116">
        <f>IF(N134="snížená",J134,0)</f>
        <v>0</v>
      </c>
      <c r="BG134" s="116">
        <f>IF(N134="zákl. přenesená",J134,0)</f>
        <v>0</v>
      </c>
      <c r="BH134" s="116">
        <f>IF(N134="sníž. přenesená",J134,0)</f>
        <v>0</v>
      </c>
      <c r="BI134" s="116">
        <f>IF(N134="nulová",J134,0)</f>
        <v>0</v>
      </c>
      <c r="BJ134" s="17" t="s">
        <v>8</v>
      </c>
      <c r="BK134" s="116">
        <f>ROUND(I134*H134,0)</f>
        <v>0</v>
      </c>
      <c r="BL134" s="17" t="s">
        <v>157</v>
      </c>
      <c r="BM134" s="115" t="s">
        <v>833</v>
      </c>
    </row>
    <row r="135" spans="1:65" s="13" customFormat="1">
      <c r="B135" s="242"/>
      <c r="C135" s="243"/>
      <c r="D135" s="244" t="s">
        <v>159</v>
      </c>
      <c r="E135" s="245" t="s">
        <v>1</v>
      </c>
      <c r="F135" s="246" t="s">
        <v>402</v>
      </c>
      <c r="G135" s="243"/>
      <c r="H135" s="247">
        <v>24</v>
      </c>
      <c r="I135" s="243"/>
      <c r="J135" s="243"/>
      <c r="K135" s="243"/>
      <c r="L135" s="117"/>
      <c r="M135" s="119"/>
      <c r="N135" s="120"/>
      <c r="O135" s="120"/>
      <c r="P135" s="120"/>
      <c r="Q135" s="120"/>
      <c r="R135" s="120"/>
      <c r="S135" s="120"/>
      <c r="T135" s="121"/>
      <c r="AT135" s="118" t="s">
        <v>159</v>
      </c>
      <c r="AU135" s="118" t="s">
        <v>84</v>
      </c>
      <c r="AV135" s="13" t="s">
        <v>84</v>
      </c>
      <c r="AW135" s="13" t="s">
        <v>31</v>
      </c>
      <c r="AX135" s="13" t="s">
        <v>8</v>
      </c>
      <c r="AY135" s="118" t="s">
        <v>150</v>
      </c>
    </row>
    <row r="136" spans="1:65" s="2" customFormat="1" ht="16.5" customHeight="1">
      <c r="A136" s="28"/>
      <c r="B136" s="176"/>
      <c r="C136" s="253" t="s">
        <v>189</v>
      </c>
      <c r="D136" s="253" t="s">
        <v>291</v>
      </c>
      <c r="E136" s="254" t="s">
        <v>834</v>
      </c>
      <c r="F136" s="255" t="s">
        <v>835</v>
      </c>
      <c r="G136" s="256" t="s">
        <v>465</v>
      </c>
      <c r="H136" s="257">
        <v>24</v>
      </c>
      <c r="I136" s="166"/>
      <c r="J136" s="258">
        <f>ROUND(I136*H136,0)</f>
        <v>0</v>
      </c>
      <c r="K136" s="255" t="s">
        <v>1</v>
      </c>
      <c r="L136" s="131"/>
      <c r="M136" s="132" t="s">
        <v>1</v>
      </c>
      <c r="N136" s="133" t="s">
        <v>40</v>
      </c>
      <c r="O136" s="113">
        <v>0</v>
      </c>
      <c r="P136" s="113">
        <f>O136*H136</f>
        <v>0</v>
      </c>
      <c r="Q136" s="113">
        <v>0.04</v>
      </c>
      <c r="R136" s="113">
        <f>Q136*H136</f>
        <v>0.96</v>
      </c>
      <c r="S136" s="113">
        <v>0</v>
      </c>
      <c r="T136" s="11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15" t="s">
        <v>189</v>
      </c>
      <c r="AT136" s="115" t="s">
        <v>291</v>
      </c>
      <c r="AU136" s="115" t="s">
        <v>84</v>
      </c>
      <c r="AY136" s="17" t="s">
        <v>150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7" t="s">
        <v>8</v>
      </c>
      <c r="BK136" s="116">
        <f>ROUND(I136*H136,0)</f>
        <v>0</v>
      </c>
      <c r="BL136" s="17" t="s">
        <v>157</v>
      </c>
      <c r="BM136" s="115" t="s">
        <v>836</v>
      </c>
    </row>
    <row r="137" spans="1:65" s="13" customFormat="1">
      <c r="B137" s="242"/>
      <c r="C137" s="243"/>
      <c r="D137" s="244" t="s">
        <v>159</v>
      </c>
      <c r="E137" s="245" t="s">
        <v>1</v>
      </c>
      <c r="F137" s="246" t="s">
        <v>402</v>
      </c>
      <c r="G137" s="243"/>
      <c r="H137" s="247">
        <v>24</v>
      </c>
      <c r="I137" s="243"/>
      <c r="J137" s="243"/>
      <c r="K137" s="243"/>
      <c r="L137" s="117"/>
      <c r="M137" s="119"/>
      <c r="N137" s="120"/>
      <c r="O137" s="120"/>
      <c r="P137" s="120"/>
      <c r="Q137" s="120"/>
      <c r="R137" s="120"/>
      <c r="S137" s="120"/>
      <c r="T137" s="121"/>
      <c r="W137" s="167"/>
      <c r="AT137" s="118" t="s">
        <v>159</v>
      </c>
      <c r="AU137" s="118" t="s">
        <v>84</v>
      </c>
      <c r="AV137" s="13" t="s">
        <v>84</v>
      </c>
      <c r="AW137" s="13" t="s">
        <v>31</v>
      </c>
      <c r="AX137" s="13" t="s">
        <v>8</v>
      </c>
      <c r="AY137" s="118" t="s">
        <v>150</v>
      </c>
    </row>
    <row r="138" spans="1:65" s="2" customFormat="1" ht="24.2" customHeight="1">
      <c r="A138" s="28"/>
      <c r="B138" s="176"/>
      <c r="C138" s="236" t="s">
        <v>195</v>
      </c>
      <c r="D138" s="236" t="s">
        <v>152</v>
      </c>
      <c r="E138" s="237" t="s">
        <v>837</v>
      </c>
      <c r="F138" s="238" t="s">
        <v>838</v>
      </c>
      <c r="G138" s="239" t="s">
        <v>465</v>
      </c>
      <c r="H138" s="240">
        <v>24</v>
      </c>
      <c r="I138" s="165"/>
      <c r="J138" s="241">
        <f>ROUND(I138*H138,0)</f>
        <v>0</v>
      </c>
      <c r="K138" s="238" t="s">
        <v>156</v>
      </c>
      <c r="L138" s="29"/>
      <c r="M138" s="111" t="s">
        <v>1</v>
      </c>
      <c r="N138" s="112" t="s">
        <v>40</v>
      </c>
      <c r="O138" s="113">
        <v>0.87</v>
      </c>
      <c r="P138" s="113">
        <f>O138*H138</f>
        <v>20.88</v>
      </c>
      <c r="Q138" s="113">
        <v>5.8E-5</v>
      </c>
      <c r="R138" s="113">
        <f>Q138*H138</f>
        <v>1.392E-3</v>
      </c>
      <c r="S138" s="113">
        <v>0</v>
      </c>
      <c r="T138" s="114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15" t="s">
        <v>157</v>
      </c>
      <c r="AT138" s="115" t="s">
        <v>152</v>
      </c>
      <c r="AU138" s="115" t="s">
        <v>84</v>
      </c>
      <c r="AY138" s="17" t="s">
        <v>150</v>
      </c>
      <c r="BE138" s="116">
        <f>IF(N138="základní",J138,0)</f>
        <v>0</v>
      </c>
      <c r="BF138" s="116">
        <f>IF(N138="snížená",J138,0)</f>
        <v>0</v>
      </c>
      <c r="BG138" s="116">
        <f>IF(N138="zákl. přenesená",J138,0)</f>
        <v>0</v>
      </c>
      <c r="BH138" s="116">
        <f>IF(N138="sníž. přenesená",J138,0)</f>
        <v>0</v>
      </c>
      <c r="BI138" s="116">
        <f>IF(N138="nulová",J138,0)</f>
        <v>0</v>
      </c>
      <c r="BJ138" s="17" t="s">
        <v>8</v>
      </c>
      <c r="BK138" s="116">
        <f>ROUND(I138*H138,0)</f>
        <v>0</v>
      </c>
      <c r="BL138" s="17" t="s">
        <v>157</v>
      </c>
      <c r="BM138" s="115" t="s">
        <v>839</v>
      </c>
    </row>
    <row r="139" spans="1:65" s="13" customFormat="1">
      <c r="B139" s="242"/>
      <c r="C139" s="243"/>
      <c r="D139" s="244" t="s">
        <v>159</v>
      </c>
      <c r="E139" s="245" t="s">
        <v>1</v>
      </c>
      <c r="F139" s="246" t="s">
        <v>402</v>
      </c>
      <c r="G139" s="243"/>
      <c r="H139" s="247">
        <v>24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31</v>
      </c>
      <c r="AX139" s="13" t="s">
        <v>8</v>
      </c>
      <c r="AY139" s="118" t="s">
        <v>150</v>
      </c>
    </row>
    <row r="140" spans="1:65" s="2" customFormat="1" ht="21.75" customHeight="1">
      <c r="A140" s="28"/>
      <c r="B140" s="176"/>
      <c r="C140" s="253" t="s">
        <v>202</v>
      </c>
      <c r="D140" s="253" t="s">
        <v>291</v>
      </c>
      <c r="E140" s="254" t="s">
        <v>840</v>
      </c>
      <c r="F140" s="255" t="s">
        <v>841</v>
      </c>
      <c r="G140" s="256" t="s">
        <v>465</v>
      </c>
      <c r="H140" s="257">
        <v>72</v>
      </c>
      <c r="I140" s="166"/>
      <c r="J140" s="258">
        <f>ROUND(I140*H140,0)</f>
        <v>0</v>
      </c>
      <c r="K140" s="255" t="s">
        <v>156</v>
      </c>
      <c r="L140" s="131"/>
      <c r="M140" s="132" t="s">
        <v>1</v>
      </c>
      <c r="N140" s="133" t="s">
        <v>40</v>
      </c>
      <c r="O140" s="113">
        <v>0</v>
      </c>
      <c r="P140" s="113">
        <f>O140*H140</f>
        <v>0</v>
      </c>
      <c r="Q140" s="113">
        <v>7.0899999999999999E-3</v>
      </c>
      <c r="R140" s="113">
        <f>Q140*H140</f>
        <v>0.51048000000000004</v>
      </c>
      <c r="S140" s="113">
        <v>0</v>
      </c>
      <c r="T140" s="114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15" t="s">
        <v>189</v>
      </c>
      <c r="AT140" s="115" t="s">
        <v>291</v>
      </c>
      <c r="AU140" s="115" t="s">
        <v>84</v>
      </c>
      <c r="AY140" s="17" t="s">
        <v>150</v>
      </c>
      <c r="BE140" s="116">
        <f>IF(N140="základní",J140,0)</f>
        <v>0</v>
      </c>
      <c r="BF140" s="116">
        <f>IF(N140="snížená",J140,0)</f>
        <v>0</v>
      </c>
      <c r="BG140" s="116">
        <f>IF(N140="zákl. přenesená",J140,0)</f>
        <v>0</v>
      </c>
      <c r="BH140" s="116">
        <f>IF(N140="sníž. přenesená",J140,0)</f>
        <v>0</v>
      </c>
      <c r="BI140" s="116">
        <f>IF(N140="nulová",J140,0)</f>
        <v>0</v>
      </c>
      <c r="BJ140" s="17" t="s">
        <v>8</v>
      </c>
      <c r="BK140" s="116">
        <f>ROUND(I140*H140,0)</f>
        <v>0</v>
      </c>
      <c r="BL140" s="17" t="s">
        <v>157</v>
      </c>
      <c r="BM140" s="115" t="s">
        <v>842</v>
      </c>
    </row>
    <row r="141" spans="1:65" s="13" customFormat="1">
      <c r="B141" s="242"/>
      <c r="C141" s="243"/>
      <c r="D141" s="244" t="s">
        <v>159</v>
      </c>
      <c r="E141" s="245" t="s">
        <v>1</v>
      </c>
      <c r="F141" s="246" t="s">
        <v>843</v>
      </c>
      <c r="G141" s="243"/>
      <c r="H141" s="247">
        <v>72</v>
      </c>
      <c r="I141" s="243"/>
      <c r="J141" s="243"/>
      <c r="K141" s="243"/>
      <c r="L141" s="117"/>
      <c r="M141" s="119"/>
      <c r="N141" s="120"/>
      <c r="O141" s="120"/>
      <c r="P141" s="120"/>
      <c r="Q141" s="120"/>
      <c r="R141" s="120"/>
      <c r="S141" s="120"/>
      <c r="T141" s="121"/>
      <c r="AT141" s="118" t="s">
        <v>159</v>
      </c>
      <c r="AU141" s="118" t="s">
        <v>84</v>
      </c>
      <c r="AV141" s="13" t="s">
        <v>84</v>
      </c>
      <c r="AW141" s="13" t="s">
        <v>31</v>
      </c>
      <c r="AX141" s="13" t="s">
        <v>8</v>
      </c>
      <c r="AY141" s="118" t="s">
        <v>150</v>
      </c>
    </row>
    <row r="142" spans="1:65" s="2" customFormat="1" ht="24.2" customHeight="1">
      <c r="A142" s="28"/>
      <c r="B142" s="176"/>
      <c r="C142" s="236" t="s">
        <v>207</v>
      </c>
      <c r="D142" s="236" t="s">
        <v>152</v>
      </c>
      <c r="E142" s="237" t="s">
        <v>844</v>
      </c>
      <c r="F142" s="238" t="s">
        <v>845</v>
      </c>
      <c r="G142" s="239" t="s">
        <v>155</v>
      </c>
      <c r="H142" s="240">
        <v>24</v>
      </c>
      <c r="I142" s="165"/>
      <c r="J142" s="241">
        <f>ROUND(I142*H142,0)</f>
        <v>0</v>
      </c>
      <c r="K142" s="238" t="s">
        <v>156</v>
      </c>
      <c r="L142" s="29"/>
      <c r="M142" s="111" t="s">
        <v>1</v>
      </c>
      <c r="N142" s="112" t="s">
        <v>40</v>
      </c>
      <c r="O142" s="113">
        <v>0.24</v>
      </c>
      <c r="P142" s="113">
        <f>O142*H142</f>
        <v>5.76</v>
      </c>
      <c r="Q142" s="113">
        <v>6.8999999999999997E-4</v>
      </c>
      <c r="R142" s="113">
        <f>Q142*H142</f>
        <v>1.6559999999999998E-2</v>
      </c>
      <c r="S142" s="113">
        <v>0</v>
      </c>
      <c r="T142" s="114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15" t="s">
        <v>157</v>
      </c>
      <c r="AT142" s="115" t="s">
        <v>152</v>
      </c>
      <c r="AU142" s="115" t="s">
        <v>84</v>
      </c>
      <c r="AY142" s="17" t="s">
        <v>150</v>
      </c>
      <c r="BE142" s="116">
        <f>IF(N142="základní",J142,0)</f>
        <v>0</v>
      </c>
      <c r="BF142" s="116">
        <f>IF(N142="snížená",J142,0)</f>
        <v>0</v>
      </c>
      <c r="BG142" s="116">
        <f>IF(N142="zákl. přenesená",J142,0)</f>
        <v>0</v>
      </c>
      <c r="BH142" s="116">
        <f>IF(N142="sníž. přenesená",J142,0)</f>
        <v>0</v>
      </c>
      <c r="BI142" s="116">
        <f>IF(N142="nulová",J142,0)</f>
        <v>0</v>
      </c>
      <c r="BJ142" s="17" t="s">
        <v>8</v>
      </c>
      <c r="BK142" s="116">
        <f>ROUND(I142*H142,0)</f>
        <v>0</v>
      </c>
      <c r="BL142" s="17" t="s">
        <v>157</v>
      </c>
      <c r="BM142" s="115" t="s">
        <v>846</v>
      </c>
    </row>
    <row r="143" spans="1:65" s="13" customFormat="1">
      <c r="B143" s="242"/>
      <c r="C143" s="243"/>
      <c r="D143" s="244" t="s">
        <v>159</v>
      </c>
      <c r="E143" s="245" t="s">
        <v>1</v>
      </c>
      <c r="F143" s="246" t="s">
        <v>402</v>
      </c>
      <c r="G143" s="243"/>
      <c r="H143" s="247">
        <v>24</v>
      </c>
      <c r="I143" s="243"/>
      <c r="J143" s="243"/>
      <c r="K143" s="243"/>
      <c r="L143" s="117"/>
      <c r="M143" s="119"/>
      <c r="N143" s="120"/>
      <c r="O143" s="120"/>
      <c r="P143" s="120"/>
      <c r="Q143" s="120"/>
      <c r="R143" s="120"/>
      <c r="S143" s="120"/>
      <c r="T143" s="121"/>
      <c r="AT143" s="118" t="s">
        <v>159</v>
      </c>
      <c r="AU143" s="118" t="s">
        <v>84</v>
      </c>
      <c r="AV143" s="13" t="s">
        <v>84</v>
      </c>
      <c r="AW143" s="13" t="s">
        <v>31</v>
      </c>
      <c r="AX143" s="13" t="s">
        <v>8</v>
      </c>
      <c r="AY143" s="118" t="s">
        <v>150</v>
      </c>
    </row>
    <row r="144" spans="1:65" s="2" customFormat="1" ht="24.2" customHeight="1">
      <c r="A144" s="28"/>
      <c r="B144" s="176"/>
      <c r="C144" s="236" t="s">
        <v>211</v>
      </c>
      <c r="D144" s="236" t="s">
        <v>152</v>
      </c>
      <c r="E144" s="237" t="s">
        <v>847</v>
      </c>
      <c r="F144" s="238" t="s">
        <v>848</v>
      </c>
      <c r="G144" s="239" t="s">
        <v>465</v>
      </c>
      <c r="H144" s="240">
        <v>24</v>
      </c>
      <c r="I144" s="165"/>
      <c r="J144" s="241">
        <f>ROUND(I144*H144,0)</f>
        <v>0</v>
      </c>
      <c r="K144" s="238" t="s">
        <v>156</v>
      </c>
      <c r="L144" s="29"/>
      <c r="M144" s="111" t="s">
        <v>1</v>
      </c>
      <c r="N144" s="112" t="s">
        <v>40</v>
      </c>
      <c r="O144" s="113">
        <v>0.45200000000000001</v>
      </c>
      <c r="P144" s="113">
        <f>O144*H144</f>
        <v>10.848000000000001</v>
      </c>
      <c r="Q144" s="113">
        <v>0</v>
      </c>
      <c r="R144" s="113">
        <f>Q144*H144</f>
        <v>0</v>
      </c>
      <c r="S144" s="113">
        <v>0</v>
      </c>
      <c r="T144" s="114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15" t="s">
        <v>157</v>
      </c>
      <c r="AT144" s="115" t="s">
        <v>152</v>
      </c>
      <c r="AU144" s="115" t="s">
        <v>84</v>
      </c>
      <c r="AY144" s="17" t="s">
        <v>150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7" t="s">
        <v>8</v>
      </c>
      <c r="BK144" s="116">
        <f>ROUND(I144*H144,0)</f>
        <v>0</v>
      </c>
      <c r="BL144" s="17" t="s">
        <v>157</v>
      </c>
      <c r="BM144" s="115" t="s">
        <v>849</v>
      </c>
    </row>
    <row r="145" spans="1:65" s="13" customFormat="1">
      <c r="B145" s="242"/>
      <c r="C145" s="243"/>
      <c r="D145" s="244" t="s">
        <v>159</v>
      </c>
      <c r="E145" s="245" t="s">
        <v>1</v>
      </c>
      <c r="F145" s="246" t="s">
        <v>402</v>
      </c>
      <c r="G145" s="243"/>
      <c r="H145" s="247">
        <v>24</v>
      </c>
      <c r="I145" s="243"/>
      <c r="J145" s="243"/>
      <c r="K145" s="243"/>
      <c r="L145" s="117"/>
      <c r="M145" s="119"/>
      <c r="N145" s="120"/>
      <c r="O145" s="120"/>
      <c r="P145" s="120"/>
      <c r="Q145" s="120"/>
      <c r="R145" s="120"/>
      <c r="S145" s="120"/>
      <c r="T145" s="121"/>
      <c r="AT145" s="118" t="s">
        <v>159</v>
      </c>
      <c r="AU145" s="118" t="s">
        <v>84</v>
      </c>
      <c r="AV145" s="13" t="s">
        <v>84</v>
      </c>
      <c r="AW145" s="13" t="s">
        <v>31</v>
      </c>
      <c r="AX145" s="13" t="s">
        <v>8</v>
      </c>
      <c r="AY145" s="118" t="s">
        <v>150</v>
      </c>
    </row>
    <row r="146" spans="1:65" s="12" customFormat="1" ht="22.9" customHeight="1">
      <c r="B146" s="229"/>
      <c r="C146" s="230"/>
      <c r="D146" s="231" t="s">
        <v>74</v>
      </c>
      <c r="E146" s="234" t="s">
        <v>239</v>
      </c>
      <c r="F146" s="234" t="s">
        <v>240</v>
      </c>
      <c r="G146" s="230"/>
      <c r="H146" s="230"/>
      <c r="I146" s="230"/>
      <c r="J146" s="235">
        <f>BK146</f>
        <v>0</v>
      </c>
      <c r="K146" s="230"/>
      <c r="L146" s="103"/>
      <c r="M146" s="105"/>
      <c r="N146" s="106"/>
      <c r="O146" s="106"/>
      <c r="P146" s="107">
        <f>P147</f>
        <v>67.336854000000002</v>
      </c>
      <c r="Q146" s="106"/>
      <c r="R146" s="107">
        <f>R147</f>
        <v>0</v>
      </c>
      <c r="S146" s="106"/>
      <c r="T146" s="108">
        <f>T147</f>
        <v>0</v>
      </c>
      <c r="AR146" s="104" t="s">
        <v>8</v>
      </c>
      <c r="AT146" s="109" t="s">
        <v>74</v>
      </c>
      <c r="AU146" s="109" t="s">
        <v>8</v>
      </c>
      <c r="AY146" s="104" t="s">
        <v>150</v>
      </c>
      <c r="BK146" s="110">
        <f>BK147</f>
        <v>0</v>
      </c>
    </row>
    <row r="147" spans="1:65" s="2" customFormat="1" ht="24.2" customHeight="1">
      <c r="A147" s="28"/>
      <c r="B147" s="176"/>
      <c r="C147" s="236" t="s">
        <v>217</v>
      </c>
      <c r="D147" s="236" t="s">
        <v>152</v>
      </c>
      <c r="E147" s="237" t="s">
        <v>850</v>
      </c>
      <c r="F147" s="238" t="s">
        <v>851</v>
      </c>
      <c r="G147" s="239" t="s">
        <v>192</v>
      </c>
      <c r="H147" s="240">
        <v>33.618000000000002</v>
      </c>
      <c r="I147" s="165"/>
      <c r="J147" s="241">
        <f>ROUND(I147*H147,0)</f>
        <v>0</v>
      </c>
      <c r="K147" s="238" t="s">
        <v>156</v>
      </c>
      <c r="L147" s="29"/>
      <c r="M147" s="127" t="s">
        <v>1</v>
      </c>
      <c r="N147" s="128" t="s">
        <v>40</v>
      </c>
      <c r="O147" s="129">
        <v>2.0030000000000001</v>
      </c>
      <c r="P147" s="129">
        <f>O147*H147</f>
        <v>67.336854000000002</v>
      </c>
      <c r="Q147" s="129">
        <v>0</v>
      </c>
      <c r="R147" s="129">
        <f>Q147*H147</f>
        <v>0</v>
      </c>
      <c r="S147" s="129">
        <v>0</v>
      </c>
      <c r="T147" s="130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15" t="s">
        <v>157</v>
      </c>
      <c r="AT147" s="115" t="s">
        <v>152</v>
      </c>
      <c r="AU147" s="115" t="s">
        <v>84</v>
      </c>
      <c r="AY147" s="17" t="s">
        <v>150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7" t="s">
        <v>8</v>
      </c>
      <c r="BK147" s="116">
        <f>ROUND(I147*H147,0)</f>
        <v>0</v>
      </c>
      <c r="BL147" s="17" t="s">
        <v>157</v>
      </c>
      <c r="BM147" s="115" t="s">
        <v>852</v>
      </c>
    </row>
    <row r="148" spans="1:65" s="2" customFormat="1" ht="6.95" customHeight="1">
      <c r="A148" s="28"/>
      <c r="B148" s="205"/>
      <c r="C148" s="206"/>
      <c r="D148" s="206"/>
      <c r="E148" s="206"/>
      <c r="F148" s="206"/>
      <c r="G148" s="206"/>
      <c r="H148" s="206"/>
      <c r="I148" s="206"/>
      <c r="J148" s="206"/>
      <c r="K148" s="206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sheetProtection password="D62F" sheet="1" objects="1" scenarios="1"/>
  <autoFilter ref="C118:K147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3"/>
  <sheetViews>
    <sheetView showGridLines="0" topLeftCell="A104" workbookViewId="0">
      <selection activeCell="H146" sqref="H14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7"/>
    </row>
    <row r="2" spans="1:56" s="1" customFormat="1" ht="36.950000000000003" customHeight="1">
      <c r="L2" s="287" t="s">
        <v>5</v>
      </c>
      <c r="M2" s="288"/>
      <c r="N2" s="288"/>
      <c r="O2" s="288"/>
      <c r="P2" s="288"/>
      <c r="Q2" s="288"/>
      <c r="R2" s="288"/>
      <c r="S2" s="288"/>
      <c r="T2" s="288"/>
      <c r="U2" s="288"/>
      <c r="V2" s="288"/>
      <c r="AT2" s="17" t="s">
        <v>105</v>
      </c>
      <c r="AZ2" s="88" t="s">
        <v>245</v>
      </c>
      <c r="BA2" s="88" t="s">
        <v>853</v>
      </c>
      <c r="BB2" s="88" t="s">
        <v>1</v>
      </c>
      <c r="BC2" s="88" t="s">
        <v>854</v>
      </c>
      <c r="BD2" s="88" t="s">
        <v>84</v>
      </c>
    </row>
    <row r="3" spans="1:56" s="1" customFormat="1" ht="6.95" customHeight="1">
      <c r="B3" s="171"/>
      <c r="C3" s="172"/>
      <c r="D3" s="172"/>
      <c r="E3" s="172"/>
      <c r="F3" s="172"/>
      <c r="G3" s="172"/>
      <c r="H3" s="172"/>
      <c r="I3" s="172"/>
      <c r="J3" s="172"/>
      <c r="K3" s="172"/>
      <c r="L3" s="20"/>
      <c r="AT3" s="17" t="s">
        <v>84</v>
      </c>
      <c r="AZ3" s="88" t="s">
        <v>304</v>
      </c>
      <c r="BA3" s="88" t="s">
        <v>855</v>
      </c>
      <c r="BB3" s="88" t="s">
        <v>1</v>
      </c>
      <c r="BC3" s="88" t="s">
        <v>856</v>
      </c>
      <c r="BD3" s="88" t="s">
        <v>84</v>
      </c>
    </row>
    <row r="4" spans="1:56" s="1" customFormat="1" ht="24.95" customHeight="1">
      <c r="B4" s="173"/>
      <c r="C4" s="87"/>
      <c r="D4" s="174" t="s">
        <v>121</v>
      </c>
      <c r="E4" s="87"/>
      <c r="F4" s="87"/>
      <c r="G4" s="87"/>
      <c r="H4" s="87"/>
      <c r="I4" s="87"/>
      <c r="J4" s="87"/>
      <c r="K4" s="87"/>
      <c r="L4" s="20"/>
      <c r="M4" s="89" t="s">
        <v>11</v>
      </c>
      <c r="AT4" s="17" t="s">
        <v>3</v>
      </c>
      <c r="AZ4" s="88" t="s">
        <v>251</v>
      </c>
      <c r="BA4" s="88" t="s">
        <v>857</v>
      </c>
      <c r="BB4" s="88" t="s">
        <v>1</v>
      </c>
      <c r="BC4" s="88" t="s">
        <v>858</v>
      </c>
      <c r="BD4" s="88" t="s">
        <v>84</v>
      </c>
    </row>
    <row r="5" spans="1:56" s="1" customFormat="1" ht="6.95" customHeight="1">
      <c r="B5" s="173"/>
      <c r="C5" s="87"/>
      <c r="D5" s="87"/>
      <c r="E5" s="87"/>
      <c r="F5" s="87"/>
      <c r="G5" s="87"/>
      <c r="H5" s="87"/>
      <c r="I5" s="87"/>
      <c r="J5" s="87"/>
      <c r="K5" s="87"/>
      <c r="L5" s="20"/>
      <c r="AZ5" s="88" t="s">
        <v>859</v>
      </c>
      <c r="BA5" s="88" t="s">
        <v>860</v>
      </c>
      <c r="BB5" s="88" t="s">
        <v>1</v>
      </c>
      <c r="BC5" s="88" t="s">
        <v>861</v>
      </c>
      <c r="BD5" s="88" t="s">
        <v>84</v>
      </c>
    </row>
    <row r="6" spans="1:56" s="1" customFormat="1" ht="12" customHeight="1">
      <c r="B6" s="173"/>
      <c r="C6" s="87"/>
      <c r="D6" s="175" t="s">
        <v>15</v>
      </c>
      <c r="E6" s="87"/>
      <c r="F6" s="87"/>
      <c r="G6" s="87"/>
      <c r="H6" s="87"/>
      <c r="I6" s="87"/>
      <c r="J6" s="87"/>
      <c r="K6" s="87"/>
      <c r="L6" s="20"/>
    </row>
    <row r="7" spans="1:56" s="1" customFormat="1" ht="26.25" customHeight="1">
      <c r="B7" s="173"/>
      <c r="C7" s="87"/>
      <c r="D7" s="87"/>
      <c r="E7" s="315" t="str">
        <f>'Rekapitulace stavby'!K6</f>
        <v>Expozice JZ Afrika, ZOO Dvůr Králové a.s. - Změna B, 3.etapa, 4.část</v>
      </c>
      <c r="F7" s="316"/>
      <c r="G7" s="316"/>
      <c r="H7" s="316"/>
      <c r="I7" s="87"/>
      <c r="J7" s="87"/>
      <c r="K7" s="87"/>
      <c r="L7" s="20"/>
    </row>
    <row r="8" spans="1:56" s="2" customFormat="1" ht="12" customHeight="1">
      <c r="A8" s="28"/>
      <c r="B8" s="176"/>
      <c r="C8" s="177"/>
      <c r="D8" s="175" t="s">
        <v>122</v>
      </c>
      <c r="E8" s="177"/>
      <c r="F8" s="177"/>
      <c r="G8" s="177"/>
      <c r="H8" s="177"/>
      <c r="I8" s="177"/>
      <c r="J8" s="177"/>
      <c r="K8" s="177"/>
      <c r="L8" s="37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pans="1:56" s="2" customFormat="1" ht="30" customHeight="1">
      <c r="A9" s="28"/>
      <c r="B9" s="176"/>
      <c r="C9" s="177"/>
      <c r="D9" s="177"/>
      <c r="E9" s="313" t="s">
        <v>862</v>
      </c>
      <c r="F9" s="314"/>
      <c r="G9" s="314"/>
      <c r="H9" s="314"/>
      <c r="I9" s="177"/>
      <c r="J9" s="177"/>
      <c r="K9" s="177"/>
      <c r="L9" s="37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56" s="2" customFormat="1">
      <c r="A10" s="28"/>
      <c r="B10" s="176"/>
      <c r="C10" s="177"/>
      <c r="D10" s="177"/>
      <c r="E10" s="177"/>
      <c r="F10" s="177"/>
      <c r="G10" s="177"/>
      <c r="H10" s="177"/>
      <c r="I10" s="177"/>
      <c r="J10" s="177"/>
      <c r="K10" s="177"/>
      <c r="L10" s="37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56" s="2" customFormat="1" ht="12" customHeight="1">
      <c r="A11" s="28"/>
      <c r="B11" s="176"/>
      <c r="C11" s="177"/>
      <c r="D11" s="175" t="s">
        <v>17</v>
      </c>
      <c r="E11" s="177"/>
      <c r="F11" s="178" t="s">
        <v>1</v>
      </c>
      <c r="G11" s="177"/>
      <c r="H11" s="177"/>
      <c r="I11" s="175" t="s">
        <v>18</v>
      </c>
      <c r="J11" s="178" t="s">
        <v>1</v>
      </c>
      <c r="K11" s="177"/>
      <c r="L11" s="37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56" s="2" customFormat="1" ht="12" customHeight="1">
      <c r="A12" s="28"/>
      <c r="B12" s="176"/>
      <c r="C12" s="177"/>
      <c r="D12" s="175" t="s">
        <v>19</v>
      </c>
      <c r="E12" s="177"/>
      <c r="F12" s="178" t="s">
        <v>20</v>
      </c>
      <c r="G12" s="177"/>
      <c r="H12" s="177"/>
      <c r="I12" s="175" t="s">
        <v>21</v>
      </c>
      <c r="J12" s="179" t="str">
        <f>'Rekapitulace stavby'!AN8</f>
        <v>15. 8. 2022</v>
      </c>
      <c r="K12" s="177"/>
      <c r="L12" s="37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56" s="2" customFormat="1" ht="10.9" customHeight="1">
      <c r="A13" s="28"/>
      <c r="B13" s="176"/>
      <c r="C13" s="177"/>
      <c r="D13" s="177"/>
      <c r="E13" s="177"/>
      <c r="F13" s="177"/>
      <c r="G13" s="177"/>
      <c r="H13" s="177"/>
      <c r="I13" s="177"/>
      <c r="J13" s="177"/>
      <c r="K13" s="177"/>
      <c r="L13" s="37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56" s="2" customFormat="1" ht="12" customHeight="1">
      <c r="A14" s="28"/>
      <c r="B14" s="176"/>
      <c r="C14" s="177"/>
      <c r="D14" s="175" t="s">
        <v>23</v>
      </c>
      <c r="E14" s="177"/>
      <c r="F14" s="177"/>
      <c r="G14" s="177"/>
      <c r="H14" s="177"/>
      <c r="I14" s="175" t="s">
        <v>24</v>
      </c>
      <c r="J14" s="178" t="s">
        <v>1</v>
      </c>
      <c r="K14" s="177"/>
      <c r="L14" s="37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56" s="2" customFormat="1" ht="18" customHeight="1">
      <c r="A15" s="28"/>
      <c r="B15" s="176"/>
      <c r="C15" s="177"/>
      <c r="D15" s="177"/>
      <c r="E15" s="178" t="s">
        <v>25</v>
      </c>
      <c r="F15" s="177"/>
      <c r="G15" s="177"/>
      <c r="H15" s="177"/>
      <c r="I15" s="175" t="s">
        <v>26</v>
      </c>
      <c r="J15" s="178" t="s">
        <v>1</v>
      </c>
      <c r="K15" s="177"/>
      <c r="L15" s="37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56" s="2" customFormat="1" ht="6.95" customHeight="1">
      <c r="A16" s="28"/>
      <c r="B16" s="176"/>
      <c r="C16" s="177"/>
      <c r="D16" s="177"/>
      <c r="E16" s="177"/>
      <c r="F16" s="177"/>
      <c r="G16" s="177"/>
      <c r="H16" s="177"/>
      <c r="I16" s="177"/>
      <c r="J16" s="177"/>
      <c r="K16" s="177"/>
      <c r="L16" s="37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31" s="2" customFormat="1" ht="12" customHeight="1">
      <c r="A17" s="28"/>
      <c r="B17" s="176"/>
      <c r="C17" s="177"/>
      <c r="D17" s="175" t="s">
        <v>27</v>
      </c>
      <c r="E17" s="177"/>
      <c r="F17" s="177"/>
      <c r="G17" s="177"/>
      <c r="H17" s="177"/>
      <c r="I17" s="175" t="s">
        <v>24</v>
      </c>
      <c r="J17" s="178" t="str">
        <f>'Rekapitulace stavby'!AN13</f>
        <v/>
      </c>
      <c r="K17" s="177"/>
      <c r="L17" s="37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31" s="2" customFormat="1" ht="18" customHeight="1">
      <c r="A18" s="28"/>
      <c r="B18" s="176"/>
      <c r="C18" s="177"/>
      <c r="D18" s="177"/>
      <c r="E18" s="317" t="str">
        <f>'Rekapitulace stavby'!E14</f>
        <v xml:space="preserve"> </v>
      </c>
      <c r="F18" s="317"/>
      <c r="G18" s="317"/>
      <c r="H18" s="317"/>
      <c r="I18" s="175" t="s">
        <v>26</v>
      </c>
      <c r="J18" s="178" t="str">
        <f>'Rekapitulace stavby'!AN14</f>
        <v/>
      </c>
      <c r="K18" s="177"/>
      <c r="L18" s="37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31" s="2" customFormat="1" ht="6.95" customHeight="1">
      <c r="A19" s="28"/>
      <c r="B19" s="176"/>
      <c r="C19" s="177"/>
      <c r="D19" s="177"/>
      <c r="E19" s="177"/>
      <c r="F19" s="177"/>
      <c r="G19" s="177"/>
      <c r="H19" s="177"/>
      <c r="I19" s="177"/>
      <c r="J19" s="177"/>
      <c r="K19" s="177"/>
      <c r="L19" s="37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31" s="2" customFormat="1" ht="12" customHeight="1">
      <c r="A20" s="28"/>
      <c r="B20" s="176"/>
      <c r="C20" s="177"/>
      <c r="D20" s="175" t="s">
        <v>29</v>
      </c>
      <c r="E20" s="177"/>
      <c r="F20" s="177"/>
      <c r="G20" s="177"/>
      <c r="H20" s="177"/>
      <c r="I20" s="175" t="s">
        <v>24</v>
      </c>
      <c r="J20" s="178" t="s">
        <v>1</v>
      </c>
      <c r="K20" s="177"/>
      <c r="L20" s="37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31" s="2" customFormat="1" ht="18" customHeight="1">
      <c r="A21" s="28"/>
      <c r="B21" s="176"/>
      <c r="C21" s="177"/>
      <c r="D21" s="177"/>
      <c r="E21" s="178" t="s">
        <v>30</v>
      </c>
      <c r="F21" s="177"/>
      <c r="G21" s="177"/>
      <c r="H21" s="177"/>
      <c r="I21" s="175" t="s">
        <v>26</v>
      </c>
      <c r="J21" s="178" t="s">
        <v>1</v>
      </c>
      <c r="K21" s="177"/>
      <c r="L21" s="37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31" s="2" customFormat="1" ht="6.95" customHeight="1">
      <c r="A22" s="28"/>
      <c r="B22" s="176"/>
      <c r="C22" s="177"/>
      <c r="D22" s="177"/>
      <c r="E22" s="177"/>
      <c r="F22" s="177"/>
      <c r="G22" s="177"/>
      <c r="H22" s="177"/>
      <c r="I22" s="177"/>
      <c r="J22" s="177"/>
      <c r="K22" s="177"/>
      <c r="L22" s="37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31" s="2" customFormat="1" ht="12" customHeight="1">
      <c r="A23" s="28"/>
      <c r="B23" s="176"/>
      <c r="C23" s="177"/>
      <c r="D23" s="175" t="s">
        <v>32</v>
      </c>
      <c r="E23" s="177"/>
      <c r="F23" s="177"/>
      <c r="G23" s="177"/>
      <c r="H23" s="177"/>
      <c r="I23" s="175" t="s">
        <v>24</v>
      </c>
      <c r="J23" s="178" t="s">
        <v>1</v>
      </c>
      <c r="K23" s="177"/>
      <c r="L23" s="37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31" s="2" customFormat="1" ht="18" customHeight="1">
      <c r="A24" s="28"/>
      <c r="B24" s="176"/>
      <c r="C24" s="177"/>
      <c r="D24" s="177"/>
      <c r="E24" s="178" t="s">
        <v>33</v>
      </c>
      <c r="F24" s="177"/>
      <c r="G24" s="177"/>
      <c r="H24" s="177"/>
      <c r="I24" s="175" t="s">
        <v>26</v>
      </c>
      <c r="J24" s="178" t="s">
        <v>1</v>
      </c>
      <c r="K24" s="177"/>
      <c r="L24" s="37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31" s="2" customFormat="1" ht="6.95" customHeight="1">
      <c r="A25" s="28"/>
      <c r="B25" s="176"/>
      <c r="C25" s="177"/>
      <c r="D25" s="177"/>
      <c r="E25" s="177"/>
      <c r="F25" s="177"/>
      <c r="G25" s="177"/>
      <c r="H25" s="177"/>
      <c r="I25" s="177"/>
      <c r="J25" s="177"/>
      <c r="K25" s="177"/>
      <c r="L25" s="37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31" s="2" customFormat="1" ht="12" customHeight="1">
      <c r="A26" s="28"/>
      <c r="B26" s="176"/>
      <c r="C26" s="177"/>
      <c r="D26" s="175" t="s">
        <v>34</v>
      </c>
      <c r="E26" s="177"/>
      <c r="F26" s="177"/>
      <c r="G26" s="177"/>
      <c r="H26" s="177"/>
      <c r="I26" s="177"/>
      <c r="J26" s="177"/>
      <c r="K26" s="177"/>
      <c r="L26" s="37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31" s="8" customFormat="1" ht="16.5" customHeight="1">
      <c r="A27" s="90"/>
      <c r="B27" s="180"/>
      <c r="C27" s="181"/>
      <c r="D27" s="181"/>
      <c r="E27" s="318" t="s">
        <v>1</v>
      </c>
      <c r="F27" s="318"/>
      <c r="G27" s="318"/>
      <c r="H27" s="318"/>
      <c r="I27" s="181"/>
      <c r="J27" s="181"/>
      <c r="K27" s="181"/>
      <c r="L27" s="91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D27" s="90"/>
      <c r="AE27" s="90"/>
    </row>
    <row r="28" spans="1:31" s="2" customFormat="1" ht="6.95" customHeight="1">
      <c r="A28" s="28"/>
      <c r="B28" s="176"/>
      <c r="C28" s="177"/>
      <c r="D28" s="177"/>
      <c r="E28" s="177"/>
      <c r="F28" s="177"/>
      <c r="G28" s="177"/>
      <c r="H28" s="177"/>
      <c r="I28" s="177"/>
      <c r="J28" s="177"/>
      <c r="K28" s="177"/>
      <c r="L28" s="37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31" s="2" customFormat="1" ht="6.95" customHeight="1">
      <c r="A29" s="28"/>
      <c r="B29" s="176"/>
      <c r="C29" s="177"/>
      <c r="D29" s="182"/>
      <c r="E29" s="182"/>
      <c r="F29" s="182"/>
      <c r="G29" s="182"/>
      <c r="H29" s="182"/>
      <c r="I29" s="182"/>
      <c r="J29" s="182"/>
      <c r="K29" s="182"/>
      <c r="L29" s="37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pans="1:31" s="2" customFormat="1" ht="25.35" customHeight="1">
      <c r="A30" s="28"/>
      <c r="B30" s="176"/>
      <c r="C30" s="177"/>
      <c r="D30" s="183" t="s">
        <v>35</v>
      </c>
      <c r="E30" s="177"/>
      <c r="F30" s="177"/>
      <c r="G30" s="177"/>
      <c r="H30" s="177"/>
      <c r="I30" s="177"/>
      <c r="J30" s="184">
        <f>ROUND(J122, 0)</f>
        <v>0</v>
      </c>
      <c r="K30" s="177"/>
      <c r="L30" s="37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pans="1:31" s="2" customFormat="1" ht="6.95" customHeight="1">
      <c r="A31" s="28"/>
      <c r="B31" s="176"/>
      <c r="C31" s="177"/>
      <c r="D31" s="182"/>
      <c r="E31" s="182"/>
      <c r="F31" s="182"/>
      <c r="G31" s="182"/>
      <c r="H31" s="182"/>
      <c r="I31" s="182"/>
      <c r="J31" s="182"/>
      <c r="K31" s="182"/>
      <c r="L31" s="37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31" s="2" customFormat="1" ht="14.45" customHeight="1">
      <c r="A32" s="28"/>
      <c r="B32" s="176"/>
      <c r="C32" s="177"/>
      <c r="D32" s="177"/>
      <c r="E32" s="177"/>
      <c r="F32" s="185" t="s">
        <v>37</v>
      </c>
      <c r="G32" s="177"/>
      <c r="H32" s="177"/>
      <c r="I32" s="185" t="s">
        <v>36</v>
      </c>
      <c r="J32" s="185" t="s">
        <v>38</v>
      </c>
      <c r="K32" s="177"/>
      <c r="L32" s="37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31" s="2" customFormat="1" ht="14.45" customHeight="1">
      <c r="A33" s="28"/>
      <c r="B33" s="176"/>
      <c r="C33" s="177"/>
      <c r="D33" s="186" t="s">
        <v>39</v>
      </c>
      <c r="E33" s="175" t="s">
        <v>40</v>
      </c>
      <c r="F33" s="187">
        <f>ROUND((SUM(BE122:BE202)),  0)</f>
        <v>0</v>
      </c>
      <c r="G33" s="177"/>
      <c r="H33" s="177"/>
      <c r="I33" s="188">
        <v>0.21</v>
      </c>
      <c r="J33" s="187">
        <f>ROUND(((SUM(BE122:BE202))*I33),  0)</f>
        <v>0</v>
      </c>
      <c r="K33" s="177"/>
      <c r="L33" s="37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pans="1:31" s="2" customFormat="1" ht="14.45" customHeight="1">
      <c r="A34" s="28"/>
      <c r="B34" s="176"/>
      <c r="C34" s="177"/>
      <c r="D34" s="177"/>
      <c r="E34" s="175" t="s">
        <v>41</v>
      </c>
      <c r="F34" s="187">
        <f>ROUND((SUM(BF122:BF202)),  0)</f>
        <v>0</v>
      </c>
      <c r="G34" s="177"/>
      <c r="H34" s="177"/>
      <c r="I34" s="188">
        <v>0.15</v>
      </c>
      <c r="J34" s="187">
        <f>ROUND(((SUM(BF122:BF202))*I34),  0)</f>
        <v>0</v>
      </c>
      <c r="K34" s="177"/>
      <c r="L34" s="37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31" s="2" customFormat="1" ht="14.45" hidden="1" customHeight="1">
      <c r="A35" s="28"/>
      <c r="B35" s="176"/>
      <c r="C35" s="177"/>
      <c r="D35" s="177"/>
      <c r="E35" s="175" t="s">
        <v>42</v>
      </c>
      <c r="F35" s="187">
        <f>ROUND((SUM(BG122:BG202)),  0)</f>
        <v>0</v>
      </c>
      <c r="G35" s="177"/>
      <c r="H35" s="177"/>
      <c r="I35" s="188">
        <v>0.21</v>
      </c>
      <c r="J35" s="187">
        <f>0</f>
        <v>0</v>
      </c>
      <c r="K35" s="177"/>
      <c r="L35" s="37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31" s="2" customFormat="1" ht="14.45" hidden="1" customHeight="1">
      <c r="A36" s="28"/>
      <c r="B36" s="176"/>
      <c r="C36" s="177"/>
      <c r="D36" s="177"/>
      <c r="E36" s="175" t="s">
        <v>43</v>
      </c>
      <c r="F36" s="187">
        <f>ROUND((SUM(BH122:BH202)),  0)</f>
        <v>0</v>
      </c>
      <c r="G36" s="177"/>
      <c r="H36" s="177"/>
      <c r="I36" s="188">
        <v>0.15</v>
      </c>
      <c r="J36" s="187">
        <f>0</f>
        <v>0</v>
      </c>
      <c r="K36" s="177"/>
      <c r="L36" s="37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31" s="2" customFormat="1" ht="14.45" hidden="1" customHeight="1">
      <c r="A37" s="28"/>
      <c r="B37" s="176"/>
      <c r="C37" s="177"/>
      <c r="D37" s="177"/>
      <c r="E37" s="175" t="s">
        <v>44</v>
      </c>
      <c r="F37" s="187">
        <f>ROUND((SUM(BI122:BI202)),  0)</f>
        <v>0</v>
      </c>
      <c r="G37" s="177"/>
      <c r="H37" s="177"/>
      <c r="I37" s="188">
        <v>0</v>
      </c>
      <c r="J37" s="187">
        <f>0</f>
        <v>0</v>
      </c>
      <c r="K37" s="177"/>
      <c r="L37" s="37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31" s="2" customFormat="1" ht="6.95" customHeight="1">
      <c r="A38" s="28"/>
      <c r="B38" s="176"/>
      <c r="C38" s="177"/>
      <c r="D38" s="177"/>
      <c r="E38" s="177"/>
      <c r="F38" s="177"/>
      <c r="G38" s="177"/>
      <c r="H38" s="177"/>
      <c r="I38" s="177"/>
      <c r="J38" s="177"/>
      <c r="K38" s="177"/>
      <c r="L38" s="37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31" s="2" customFormat="1" ht="25.35" customHeight="1">
      <c r="A39" s="28"/>
      <c r="B39" s="176"/>
      <c r="C39" s="189"/>
      <c r="D39" s="190" t="s">
        <v>45</v>
      </c>
      <c r="E39" s="191"/>
      <c r="F39" s="191"/>
      <c r="G39" s="192" t="s">
        <v>46</v>
      </c>
      <c r="H39" s="193" t="s">
        <v>47</v>
      </c>
      <c r="I39" s="191"/>
      <c r="J39" s="194">
        <f>SUM(J30:J37)</f>
        <v>0</v>
      </c>
      <c r="K39" s="195"/>
      <c r="L39" s="37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31" s="2" customFormat="1" ht="14.45" customHeight="1">
      <c r="A40" s="28"/>
      <c r="B40" s="176"/>
      <c r="C40" s="177"/>
      <c r="D40" s="177"/>
      <c r="E40" s="177"/>
      <c r="F40" s="177"/>
      <c r="G40" s="177"/>
      <c r="H40" s="177"/>
      <c r="I40" s="177"/>
      <c r="J40" s="177"/>
      <c r="K40" s="177"/>
      <c r="L40" s="37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31" s="1" customFormat="1" ht="14.45" customHeight="1">
      <c r="B41" s="173"/>
      <c r="C41" s="87"/>
      <c r="D41" s="87"/>
      <c r="E41" s="87"/>
      <c r="F41" s="87"/>
      <c r="G41" s="87"/>
      <c r="H41" s="87"/>
      <c r="I41" s="87"/>
      <c r="J41" s="87"/>
      <c r="K41" s="87"/>
      <c r="L41" s="20"/>
    </row>
    <row r="42" spans="1:31" s="1" customFormat="1" ht="14.45" customHeight="1">
      <c r="B42" s="173"/>
      <c r="C42" s="87"/>
      <c r="D42" s="87"/>
      <c r="E42" s="87"/>
      <c r="F42" s="87"/>
      <c r="G42" s="87"/>
      <c r="H42" s="87"/>
      <c r="I42" s="87"/>
      <c r="J42" s="87"/>
      <c r="K42" s="87"/>
      <c r="L42" s="20"/>
    </row>
    <row r="43" spans="1:31" s="1" customFormat="1" ht="14.45" customHeight="1">
      <c r="B43" s="173"/>
      <c r="C43" s="87"/>
      <c r="D43" s="87"/>
      <c r="E43" s="87"/>
      <c r="F43" s="87"/>
      <c r="G43" s="87"/>
      <c r="H43" s="87"/>
      <c r="I43" s="87"/>
      <c r="J43" s="87"/>
      <c r="K43" s="87"/>
      <c r="L43" s="20"/>
    </row>
    <row r="44" spans="1:31" s="1" customFormat="1" ht="14.45" customHeight="1">
      <c r="B44" s="173"/>
      <c r="C44" s="87"/>
      <c r="D44" s="87"/>
      <c r="E44" s="87"/>
      <c r="F44" s="87"/>
      <c r="G44" s="87"/>
      <c r="H44" s="87"/>
      <c r="I44" s="87"/>
      <c r="J44" s="87"/>
      <c r="K44" s="87"/>
      <c r="L44" s="20"/>
    </row>
    <row r="45" spans="1:31" s="1" customFormat="1" ht="14.45" customHeight="1">
      <c r="B45" s="173"/>
      <c r="C45" s="87"/>
      <c r="D45" s="87"/>
      <c r="E45" s="87"/>
      <c r="F45" s="87"/>
      <c r="G45" s="87"/>
      <c r="H45" s="87"/>
      <c r="I45" s="87"/>
      <c r="J45" s="87"/>
      <c r="K45" s="87"/>
      <c r="L45" s="20"/>
    </row>
    <row r="46" spans="1:31" s="1" customFormat="1" ht="14.45" customHeight="1">
      <c r="B46" s="173"/>
      <c r="C46" s="87"/>
      <c r="D46" s="87"/>
      <c r="E46" s="87"/>
      <c r="F46" s="87"/>
      <c r="G46" s="87"/>
      <c r="H46" s="87"/>
      <c r="I46" s="87"/>
      <c r="J46" s="87"/>
      <c r="K46" s="87"/>
      <c r="L46" s="20"/>
    </row>
    <row r="47" spans="1:31" s="1" customFormat="1" ht="14.45" customHeight="1">
      <c r="B47" s="173"/>
      <c r="C47" s="87"/>
      <c r="D47" s="87"/>
      <c r="E47" s="87"/>
      <c r="F47" s="87"/>
      <c r="G47" s="87"/>
      <c r="H47" s="87"/>
      <c r="I47" s="87"/>
      <c r="J47" s="87"/>
      <c r="K47" s="87"/>
      <c r="L47" s="20"/>
    </row>
    <row r="48" spans="1:31" s="1" customFormat="1" ht="14.45" customHeight="1">
      <c r="B48" s="173"/>
      <c r="C48" s="87"/>
      <c r="D48" s="87"/>
      <c r="E48" s="87"/>
      <c r="F48" s="87"/>
      <c r="G48" s="87"/>
      <c r="H48" s="87"/>
      <c r="I48" s="87"/>
      <c r="J48" s="87"/>
      <c r="K48" s="87"/>
      <c r="L48" s="20"/>
    </row>
    <row r="49" spans="1:31" s="1" customFormat="1" ht="14.45" customHeight="1">
      <c r="B49" s="173"/>
      <c r="C49" s="87"/>
      <c r="D49" s="87"/>
      <c r="E49" s="87"/>
      <c r="F49" s="87"/>
      <c r="G49" s="87"/>
      <c r="H49" s="87"/>
      <c r="I49" s="87"/>
      <c r="J49" s="87"/>
      <c r="K49" s="87"/>
      <c r="L49" s="20"/>
    </row>
    <row r="50" spans="1:31" s="2" customFormat="1" ht="14.45" customHeight="1">
      <c r="B50" s="196"/>
      <c r="C50" s="197"/>
      <c r="D50" s="198" t="s">
        <v>48</v>
      </c>
      <c r="E50" s="199"/>
      <c r="F50" s="199"/>
      <c r="G50" s="198" t="s">
        <v>49</v>
      </c>
      <c r="H50" s="199"/>
      <c r="I50" s="199"/>
      <c r="J50" s="199"/>
      <c r="K50" s="199"/>
      <c r="L50" s="37"/>
    </row>
    <row r="51" spans="1:31">
      <c r="B51" s="173"/>
      <c r="C51" s="87"/>
      <c r="D51" s="87"/>
      <c r="E51" s="87"/>
      <c r="F51" s="87"/>
      <c r="G51" s="87"/>
      <c r="H51" s="87"/>
      <c r="I51" s="87"/>
      <c r="J51" s="87"/>
      <c r="K51" s="87"/>
      <c r="L51" s="20"/>
    </row>
    <row r="52" spans="1:31">
      <c r="B52" s="173"/>
      <c r="C52" s="87"/>
      <c r="D52" s="87"/>
      <c r="E52" s="87"/>
      <c r="F52" s="87"/>
      <c r="G52" s="87"/>
      <c r="H52" s="87"/>
      <c r="I52" s="87"/>
      <c r="J52" s="87"/>
      <c r="K52" s="87"/>
      <c r="L52" s="20"/>
    </row>
    <row r="53" spans="1:31">
      <c r="B53" s="173"/>
      <c r="C53" s="87"/>
      <c r="D53" s="87"/>
      <c r="E53" s="87"/>
      <c r="F53" s="87"/>
      <c r="G53" s="87"/>
      <c r="H53" s="87"/>
      <c r="I53" s="87"/>
      <c r="J53" s="87"/>
      <c r="K53" s="87"/>
      <c r="L53" s="20"/>
    </row>
    <row r="54" spans="1:31">
      <c r="B54" s="173"/>
      <c r="C54" s="87"/>
      <c r="D54" s="87"/>
      <c r="E54" s="87"/>
      <c r="F54" s="87"/>
      <c r="G54" s="87"/>
      <c r="H54" s="87"/>
      <c r="I54" s="87"/>
      <c r="J54" s="87"/>
      <c r="K54" s="87"/>
      <c r="L54" s="20"/>
    </row>
    <row r="55" spans="1:31">
      <c r="B55" s="173"/>
      <c r="C55" s="87"/>
      <c r="D55" s="87"/>
      <c r="E55" s="87"/>
      <c r="F55" s="87"/>
      <c r="G55" s="87"/>
      <c r="H55" s="87"/>
      <c r="I55" s="87"/>
      <c r="J55" s="87"/>
      <c r="K55" s="87"/>
      <c r="L55" s="20"/>
    </row>
    <row r="56" spans="1:31">
      <c r="B56" s="173"/>
      <c r="C56" s="87"/>
      <c r="D56" s="87"/>
      <c r="E56" s="87"/>
      <c r="F56" s="87"/>
      <c r="G56" s="87"/>
      <c r="H56" s="87"/>
      <c r="I56" s="87"/>
      <c r="J56" s="87"/>
      <c r="K56" s="87"/>
      <c r="L56" s="20"/>
    </row>
    <row r="57" spans="1:31">
      <c r="B57" s="173"/>
      <c r="C57" s="87"/>
      <c r="D57" s="87"/>
      <c r="E57" s="87"/>
      <c r="F57" s="87"/>
      <c r="G57" s="87"/>
      <c r="H57" s="87"/>
      <c r="I57" s="87"/>
      <c r="J57" s="87"/>
      <c r="K57" s="87"/>
      <c r="L57" s="20"/>
    </row>
    <row r="58" spans="1:31">
      <c r="B58" s="173"/>
      <c r="C58" s="87"/>
      <c r="D58" s="87"/>
      <c r="E58" s="87"/>
      <c r="F58" s="87"/>
      <c r="G58" s="87"/>
      <c r="H58" s="87"/>
      <c r="I58" s="87"/>
      <c r="J58" s="87"/>
      <c r="K58" s="87"/>
      <c r="L58" s="20"/>
    </row>
    <row r="59" spans="1:31">
      <c r="B59" s="173"/>
      <c r="C59" s="87"/>
      <c r="D59" s="87"/>
      <c r="E59" s="87"/>
      <c r="F59" s="87"/>
      <c r="G59" s="87"/>
      <c r="H59" s="87"/>
      <c r="I59" s="87"/>
      <c r="J59" s="87"/>
      <c r="K59" s="87"/>
      <c r="L59" s="20"/>
    </row>
    <row r="60" spans="1:31">
      <c r="B60" s="173"/>
      <c r="C60" s="87"/>
      <c r="D60" s="87"/>
      <c r="E60" s="87"/>
      <c r="F60" s="87"/>
      <c r="G60" s="87"/>
      <c r="H60" s="87"/>
      <c r="I60" s="87"/>
      <c r="J60" s="87"/>
      <c r="K60" s="87"/>
      <c r="L60" s="20"/>
    </row>
    <row r="61" spans="1:31" s="2" customFormat="1" ht="12.75">
      <c r="A61" s="28"/>
      <c r="B61" s="176"/>
      <c r="C61" s="177"/>
      <c r="D61" s="200" t="s">
        <v>50</v>
      </c>
      <c r="E61" s="201"/>
      <c r="F61" s="202" t="s">
        <v>51</v>
      </c>
      <c r="G61" s="200" t="s">
        <v>50</v>
      </c>
      <c r="H61" s="201"/>
      <c r="I61" s="201"/>
      <c r="J61" s="203" t="s">
        <v>51</v>
      </c>
      <c r="K61" s="201"/>
      <c r="L61" s="37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73"/>
      <c r="C62" s="87"/>
      <c r="D62" s="87"/>
      <c r="E62" s="87"/>
      <c r="F62" s="87"/>
      <c r="G62" s="87"/>
      <c r="H62" s="87"/>
      <c r="I62" s="87"/>
      <c r="J62" s="87"/>
      <c r="K62" s="87"/>
      <c r="L62" s="20"/>
    </row>
    <row r="63" spans="1:31">
      <c r="B63" s="173"/>
      <c r="C63" s="87"/>
      <c r="D63" s="87"/>
      <c r="E63" s="87"/>
      <c r="F63" s="87"/>
      <c r="G63" s="87"/>
      <c r="H63" s="87"/>
      <c r="I63" s="87"/>
      <c r="J63" s="87"/>
      <c r="K63" s="87"/>
      <c r="L63" s="20"/>
    </row>
    <row r="64" spans="1:31">
      <c r="B64" s="173"/>
      <c r="C64" s="87"/>
      <c r="D64" s="87"/>
      <c r="E64" s="87"/>
      <c r="F64" s="87"/>
      <c r="G64" s="87"/>
      <c r="H64" s="87"/>
      <c r="I64" s="87"/>
      <c r="J64" s="87"/>
      <c r="K64" s="87"/>
      <c r="L64" s="20"/>
    </row>
    <row r="65" spans="1:31" s="2" customFormat="1" ht="12.75">
      <c r="A65" s="28"/>
      <c r="B65" s="176"/>
      <c r="C65" s="177"/>
      <c r="D65" s="198" t="s">
        <v>52</v>
      </c>
      <c r="E65" s="204"/>
      <c r="F65" s="204"/>
      <c r="G65" s="198" t="s">
        <v>53</v>
      </c>
      <c r="H65" s="204"/>
      <c r="I65" s="204"/>
      <c r="J65" s="204"/>
      <c r="K65" s="204"/>
      <c r="L65" s="37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73"/>
      <c r="C66" s="87"/>
      <c r="D66" s="87"/>
      <c r="E66" s="87"/>
      <c r="F66" s="87"/>
      <c r="G66" s="87"/>
      <c r="H66" s="87"/>
      <c r="I66" s="87"/>
      <c r="J66" s="87"/>
      <c r="K66" s="87"/>
      <c r="L66" s="20"/>
    </row>
    <row r="67" spans="1:31">
      <c r="B67" s="173"/>
      <c r="C67" s="87"/>
      <c r="D67" s="87"/>
      <c r="E67" s="87"/>
      <c r="F67" s="87"/>
      <c r="G67" s="87"/>
      <c r="H67" s="87"/>
      <c r="I67" s="87"/>
      <c r="J67" s="87"/>
      <c r="K67" s="87"/>
      <c r="L67" s="20"/>
    </row>
    <row r="68" spans="1:31">
      <c r="B68" s="173"/>
      <c r="C68" s="87"/>
      <c r="D68" s="87"/>
      <c r="E68" s="87"/>
      <c r="F68" s="87"/>
      <c r="G68" s="87"/>
      <c r="H68" s="87"/>
      <c r="I68" s="87"/>
      <c r="J68" s="87"/>
      <c r="K68" s="87"/>
      <c r="L68" s="20"/>
    </row>
    <row r="69" spans="1:31">
      <c r="B69" s="173"/>
      <c r="C69" s="87"/>
      <c r="D69" s="87"/>
      <c r="E69" s="87"/>
      <c r="F69" s="87"/>
      <c r="G69" s="87"/>
      <c r="H69" s="87"/>
      <c r="I69" s="87"/>
      <c r="J69" s="87"/>
      <c r="K69" s="87"/>
      <c r="L69" s="20"/>
    </row>
    <row r="70" spans="1:31">
      <c r="B70" s="173"/>
      <c r="C70" s="87"/>
      <c r="D70" s="87"/>
      <c r="E70" s="87"/>
      <c r="F70" s="87"/>
      <c r="G70" s="87"/>
      <c r="H70" s="87"/>
      <c r="I70" s="87"/>
      <c r="J70" s="87"/>
      <c r="K70" s="87"/>
      <c r="L70" s="20"/>
    </row>
    <row r="71" spans="1:31">
      <c r="B71" s="173"/>
      <c r="C71" s="87"/>
      <c r="D71" s="87"/>
      <c r="E71" s="87"/>
      <c r="F71" s="87"/>
      <c r="G71" s="87"/>
      <c r="H71" s="87"/>
      <c r="I71" s="87"/>
      <c r="J71" s="87"/>
      <c r="K71" s="87"/>
      <c r="L71" s="20"/>
    </row>
    <row r="72" spans="1:31">
      <c r="B72" s="173"/>
      <c r="C72" s="87"/>
      <c r="D72" s="87"/>
      <c r="E72" s="87"/>
      <c r="F72" s="87"/>
      <c r="G72" s="87"/>
      <c r="H72" s="87"/>
      <c r="I72" s="87"/>
      <c r="J72" s="87"/>
      <c r="K72" s="87"/>
      <c r="L72" s="20"/>
    </row>
    <row r="73" spans="1:31">
      <c r="B73" s="173"/>
      <c r="C73" s="87"/>
      <c r="D73" s="87"/>
      <c r="E73" s="87"/>
      <c r="F73" s="87"/>
      <c r="G73" s="87"/>
      <c r="H73" s="87"/>
      <c r="I73" s="87"/>
      <c r="J73" s="87"/>
      <c r="K73" s="87"/>
      <c r="L73" s="20"/>
    </row>
    <row r="74" spans="1:31">
      <c r="B74" s="173"/>
      <c r="C74" s="87"/>
      <c r="D74" s="87"/>
      <c r="E74" s="87"/>
      <c r="F74" s="87"/>
      <c r="G74" s="87"/>
      <c r="H74" s="87"/>
      <c r="I74" s="87"/>
      <c r="J74" s="87"/>
      <c r="K74" s="87"/>
      <c r="L74" s="20"/>
    </row>
    <row r="75" spans="1:31">
      <c r="B75" s="173"/>
      <c r="C75" s="87"/>
      <c r="D75" s="87"/>
      <c r="E75" s="87"/>
      <c r="F75" s="87"/>
      <c r="G75" s="87"/>
      <c r="H75" s="87"/>
      <c r="I75" s="87"/>
      <c r="J75" s="87"/>
      <c r="K75" s="87"/>
      <c r="L75" s="20"/>
    </row>
    <row r="76" spans="1:31" s="2" customFormat="1" ht="12.75">
      <c r="A76" s="28"/>
      <c r="B76" s="176"/>
      <c r="C76" s="177"/>
      <c r="D76" s="200" t="s">
        <v>50</v>
      </c>
      <c r="E76" s="201"/>
      <c r="F76" s="202" t="s">
        <v>51</v>
      </c>
      <c r="G76" s="200" t="s">
        <v>50</v>
      </c>
      <c r="H76" s="201"/>
      <c r="I76" s="201"/>
      <c r="J76" s="203" t="s">
        <v>51</v>
      </c>
      <c r="K76" s="201"/>
      <c r="L76" s="37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205"/>
      <c r="C77" s="206"/>
      <c r="D77" s="206"/>
      <c r="E77" s="206"/>
      <c r="F77" s="206"/>
      <c r="G77" s="206"/>
      <c r="H77" s="206"/>
      <c r="I77" s="206"/>
      <c r="J77" s="206"/>
      <c r="K77" s="206"/>
      <c r="L77" s="37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spans="1:31">
      <c r="B78" s="87"/>
      <c r="C78" s="87"/>
      <c r="D78" s="87"/>
      <c r="E78" s="87"/>
      <c r="F78" s="87"/>
      <c r="G78" s="87"/>
      <c r="H78" s="87"/>
      <c r="I78" s="87"/>
      <c r="J78" s="87"/>
      <c r="K78" s="87"/>
    </row>
    <row r="79" spans="1:31">
      <c r="B79" s="87"/>
      <c r="C79" s="87"/>
      <c r="D79" s="87"/>
      <c r="E79" s="87"/>
      <c r="F79" s="87"/>
      <c r="G79" s="87"/>
      <c r="H79" s="87"/>
      <c r="I79" s="87"/>
      <c r="J79" s="87"/>
      <c r="K79" s="87"/>
    </row>
    <row r="80" spans="1:31">
      <c r="B80" s="87"/>
      <c r="C80" s="87"/>
      <c r="D80" s="87"/>
      <c r="E80" s="87"/>
      <c r="F80" s="87"/>
      <c r="G80" s="87"/>
      <c r="H80" s="87"/>
      <c r="I80" s="87"/>
      <c r="J80" s="87"/>
      <c r="K80" s="87"/>
    </row>
    <row r="81" spans="1:47" s="2" customFormat="1" ht="6.95" customHeight="1">
      <c r="A81" s="28"/>
      <c r="B81" s="207"/>
      <c r="C81" s="208"/>
      <c r="D81" s="208"/>
      <c r="E81" s="208"/>
      <c r="F81" s="208"/>
      <c r="G81" s="208"/>
      <c r="H81" s="208"/>
      <c r="I81" s="208"/>
      <c r="J81" s="208"/>
      <c r="K81" s="208"/>
      <c r="L81" s="37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47" s="2" customFormat="1" ht="24.95" customHeight="1">
      <c r="A82" s="28"/>
      <c r="B82" s="176"/>
      <c r="C82" s="174" t="s">
        <v>124</v>
      </c>
      <c r="D82" s="177"/>
      <c r="E82" s="177"/>
      <c r="F82" s="177"/>
      <c r="G82" s="177"/>
      <c r="H82" s="177"/>
      <c r="I82" s="177"/>
      <c r="J82" s="177"/>
      <c r="K82" s="177"/>
      <c r="L82" s="37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47" s="2" customFormat="1" ht="6.95" customHeight="1">
      <c r="A83" s="28"/>
      <c r="B83" s="176"/>
      <c r="C83" s="177"/>
      <c r="D83" s="177"/>
      <c r="E83" s="177"/>
      <c r="F83" s="177"/>
      <c r="G83" s="177"/>
      <c r="H83" s="177"/>
      <c r="I83" s="177"/>
      <c r="J83" s="177"/>
      <c r="K83" s="177"/>
      <c r="L83" s="37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47" s="2" customFormat="1" ht="12" customHeight="1">
      <c r="A84" s="28"/>
      <c r="B84" s="176"/>
      <c r="C84" s="175" t="s">
        <v>15</v>
      </c>
      <c r="D84" s="177"/>
      <c r="E84" s="177"/>
      <c r="F84" s="177"/>
      <c r="G84" s="177"/>
      <c r="H84" s="177"/>
      <c r="I84" s="177"/>
      <c r="J84" s="177"/>
      <c r="K84" s="177"/>
      <c r="L84" s="37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47" s="2" customFormat="1" ht="26.25" customHeight="1">
      <c r="A85" s="28"/>
      <c r="B85" s="176"/>
      <c r="C85" s="177"/>
      <c r="D85" s="177"/>
      <c r="E85" s="315" t="str">
        <f>E7</f>
        <v>Expozice JZ Afrika, ZOO Dvůr Králové a.s. - Změna B, 3.etapa, 4.část</v>
      </c>
      <c r="F85" s="316"/>
      <c r="G85" s="316"/>
      <c r="H85" s="316"/>
      <c r="I85" s="177"/>
      <c r="J85" s="177"/>
      <c r="K85" s="177"/>
      <c r="L85" s="37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47" s="2" customFormat="1" ht="12" customHeight="1">
      <c r="A86" s="28"/>
      <c r="B86" s="176"/>
      <c r="C86" s="175" t="s">
        <v>122</v>
      </c>
      <c r="D86" s="177"/>
      <c r="E86" s="177"/>
      <c r="F86" s="177"/>
      <c r="G86" s="177"/>
      <c r="H86" s="177"/>
      <c r="I86" s="177"/>
      <c r="J86" s="177"/>
      <c r="K86" s="177"/>
      <c r="L86" s="37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pans="1:47" s="2" customFormat="1" ht="30" customHeight="1">
      <c r="A87" s="28"/>
      <c r="B87" s="176"/>
      <c r="C87" s="177"/>
      <c r="D87" s="177"/>
      <c r="E87" s="313" t="str">
        <f>E9</f>
        <v>54b - SO 54b - splašková kanalizace - změna B, 3.etapa, 4.část</v>
      </c>
      <c r="F87" s="314"/>
      <c r="G87" s="314"/>
      <c r="H87" s="314"/>
      <c r="I87" s="177"/>
      <c r="J87" s="177"/>
      <c r="K87" s="177"/>
      <c r="L87" s="37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47" s="2" customFormat="1" ht="6.95" customHeight="1">
      <c r="A88" s="28"/>
      <c r="B88" s="176"/>
      <c r="C88" s="177"/>
      <c r="D88" s="177"/>
      <c r="E88" s="177"/>
      <c r="F88" s="177"/>
      <c r="G88" s="177"/>
      <c r="H88" s="177"/>
      <c r="I88" s="177"/>
      <c r="J88" s="177"/>
      <c r="K88" s="177"/>
      <c r="L88" s="37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47" s="2" customFormat="1" ht="12" customHeight="1">
      <c r="A89" s="28"/>
      <c r="B89" s="176"/>
      <c r="C89" s="175" t="s">
        <v>19</v>
      </c>
      <c r="D89" s="177"/>
      <c r="E89" s="177"/>
      <c r="F89" s="178" t="str">
        <f>F12</f>
        <v>Dvůr Králové nad Labem</v>
      </c>
      <c r="G89" s="177"/>
      <c r="H89" s="177"/>
      <c r="I89" s="175" t="s">
        <v>21</v>
      </c>
      <c r="J89" s="179" t="str">
        <f>IF(J12="","",J12)</f>
        <v>15. 8. 2022</v>
      </c>
      <c r="K89" s="177"/>
      <c r="L89" s="37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47" s="2" customFormat="1" ht="6.95" customHeight="1">
      <c r="A90" s="28"/>
      <c r="B90" s="176"/>
      <c r="C90" s="177"/>
      <c r="D90" s="177"/>
      <c r="E90" s="177"/>
      <c r="F90" s="177"/>
      <c r="G90" s="177"/>
      <c r="H90" s="177"/>
      <c r="I90" s="177"/>
      <c r="J90" s="177"/>
      <c r="K90" s="177"/>
      <c r="L90" s="37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47" s="2" customFormat="1" ht="40.15" customHeight="1">
      <c r="A91" s="28"/>
      <c r="B91" s="176"/>
      <c r="C91" s="175" t="s">
        <v>23</v>
      </c>
      <c r="D91" s="177"/>
      <c r="E91" s="177"/>
      <c r="F91" s="178" t="str">
        <f>E15</f>
        <v>ZOO Dvůr Králové a.s., Štefánikova 1029, D.K.n.L.</v>
      </c>
      <c r="G91" s="177"/>
      <c r="H91" s="177"/>
      <c r="I91" s="175" t="s">
        <v>29</v>
      </c>
      <c r="J91" s="209" t="str">
        <f>E21</f>
        <v>Projektis spol. s r.o., Legionářská 562, D.K.n.L.</v>
      </c>
      <c r="K91" s="177"/>
      <c r="L91" s="37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47" s="2" customFormat="1" ht="15.2" customHeight="1">
      <c r="A92" s="28"/>
      <c r="B92" s="176"/>
      <c r="C92" s="175" t="s">
        <v>27</v>
      </c>
      <c r="D92" s="177"/>
      <c r="E92" s="177"/>
      <c r="F92" s="178" t="str">
        <f>IF(E18="","",E18)</f>
        <v xml:space="preserve"> </v>
      </c>
      <c r="G92" s="177"/>
      <c r="H92" s="177"/>
      <c r="I92" s="175" t="s">
        <v>32</v>
      </c>
      <c r="J92" s="209" t="str">
        <f>E24</f>
        <v>ing. V. Švehla</v>
      </c>
      <c r="K92" s="177"/>
      <c r="L92" s="37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47" s="2" customFormat="1" ht="10.35" customHeight="1">
      <c r="A93" s="28"/>
      <c r="B93" s="176"/>
      <c r="C93" s="177"/>
      <c r="D93" s="177"/>
      <c r="E93" s="177"/>
      <c r="F93" s="177"/>
      <c r="G93" s="177"/>
      <c r="H93" s="177"/>
      <c r="I93" s="177"/>
      <c r="J93" s="177"/>
      <c r="K93" s="177"/>
      <c r="L93" s="37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47" s="2" customFormat="1" ht="29.25" customHeight="1">
      <c r="A94" s="28"/>
      <c r="B94" s="176"/>
      <c r="C94" s="210" t="s">
        <v>125</v>
      </c>
      <c r="D94" s="189"/>
      <c r="E94" s="189"/>
      <c r="F94" s="189"/>
      <c r="G94" s="189"/>
      <c r="H94" s="189"/>
      <c r="I94" s="189"/>
      <c r="J94" s="211" t="s">
        <v>126</v>
      </c>
      <c r="K94" s="189"/>
      <c r="L94" s="37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47" s="2" customFormat="1" ht="10.35" customHeight="1">
      <c r="A95" s="28"/>
      <c r="B95" s="176"/>
      <c r="C95" s="177"/>
      <c r="D95" s="177"/>
      <c r="E95" s="177"/>
      <c r="F95" s="177"/>
      <c r="G95" s="177"/>
      <c r="H95" s="177"/>
      <c r="I95" s="177"/>
      <c r="J95" s="177"/>
      <c r="K95" s="177"/>
      <c r="L95" s="37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47" s="2" customFormat="1" ht="22.9" customHeight="1">
      <c r="A96" s="28"/>
      <c r="B96" s="176"/>
      <c r="C96" s="212" t="s">
        <v>127</v>
      </c>
      <c r="D96" s="177"/>
      <c r="E96" s="177"/>
      <c r="F96" s="177"/>
      <c r="G96" s="177"/>
      <c r="H96" s="177"/>
      <c r="I96" s="177"/>
      <c r="J96" s="184">
        <f>J122</f>
        <v>0</v>
      </c>
      <c r="K96" s="177"/>
      <c r="L96" s="37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7" t="s">
        <v>128</v>
      </c>
    </row>
    <row r="97" spans="1:31" s="9" customFormat="1" ht="24.95" customHeight="1">
      <c r="B97" s="213"/>
      <c r="C97" s="214"/>
      <c r="D97" s="215" t="s">
        <v>129</v>
      </c>
      <c r="E97" s="216"/>
      <c r="F97" s="216"/>
      <c r="G97" s="216"/>
      <c r="H97" s="216"/>
      <c r="I97" s="216"/>
      <c r="J97" s="217">
        <f>J123</f>
        <v>0</v>
      </c>
      <c r="K97" s="214"/>
      <c r="L97" s="92"/>
    </row>
    <row r="98" spans="1:31" s="10" customFormat="1" ht="19.899999999999999" customHeight="1">
      <c r="B98" s="218"/>
      <c r="C98" s="219"/>
      <c r="D98" s="220" t="s">
        <v>130</v>
      </c>
      <c r="E98" s="221"/>
      <c r="F98" s="221"/>
      <c r="G98" s="221"/>
      <c r="H98" s="221"/>
      <c r="I98" s="221"/>
      <c r="J98" s="222">
        <f>J124</f>
        <v>0</v>
      </c>
      <c r="K98" s="219"/>
      <c r="L98" s="93"/>
    </row>
    <row r="99" spans="1:31" s="10" customFormat="1" ht="19.899999999999999" customHeight="1">
      <c r="B99" s="218"/>
      <c r="C99" s="219"/>
      <c r="D99" s="220" t="s">
        <v>863</v>
      </c>
      <c r="E99" s="221"/>
      <c r="F99" s="221"/>
      <c r="G99" s="221"/>
      <c r="H99" s="221"/>
      <c r="I99" s="221"/>
      <c r="J99" s="222">
        <f>J165</f>
        <v>0</v>
      </c>
      <c r="K99" s="219"/>
      <c r="L99" s="93"/>
    </row>
    <row r="100" spans="1:31" s="10" customFormat="1" ht="19.899999999999999" customHeight="1">
      <c r="B100" s="218"/>
      <c r="C100" s="219"/>
      <c r="D100" s="220" t="s">
        <v>864</v>
      </c>
      <c r="E100" s="221"/>
      <c r="F100" s="221"/>
      <c r="G100" s="221"/>
      <c r="H100" s="221"/>
      <c r="I100" s="221"/>
      <c r="J100" s="222">
        <f>J177</f>
        <v>0</v>
      </c>
      <c r="K100" s="219"/>
      <c r="L100" s="93"/>
    </row>
    <row r="101" spans="1:31" s="10" customFormat="1" ht="19.899999999999999" customHeight="1">
      <c r="B101" s="218"/>
      <c r="C101" s="219"/>
      <c r="D101" s="220" t="s">
        <v>132</v>
      </c>
      <c r="E101" s="221"/>
      <c r="F101" s="221"/>
      <c r="G101" s="221"/>
      <c r="H101" s="221"/>
      <c r="I101" s="221"/>
      <c r="J101" s="222">
        <f>J198</f>
        <v>0</v>
      </c>
      <c r="K101" s="219"/>
      <c r="L101" s="93"/>
    </row>
    <row r="102" spans="1:31" s="10" customFormat="1" ht="19.899999999999999" customHeight="1">
      <c r="B102" s="218"/>
      <c r="C102" s="219"/>
      <c r="D102" s="220" t="s">
        <v>134</v>
      </c>
      <c r="E102" s="221"/>
      <c r="F102" s="221"/>
      <c r="G102" s="221"/>
      <c r="H102" s="221"/>
      <c r="I102" s="221"/>
      <c r="J102" s="222">
        <f>J201</f>
        <v>0</v>
      </c>
      <c r="K102" s="219"/>
      <c r="L102" s="93"/>
    </row>
    <row r="103" spans="1:31" s="2" customFormat="1" ht="21.75" customHeight="1">
      <c r="A103" s="28"/>
      <c r="B103" s="176"/>
      <c r="C103" s="177"/>
      <c r="D103" s="177"/>
      <c r="E103" s="177"/>
      <c r="F103" s="177"/>
      <c r="G103" s="177"/>
      <c r="H103" s="177"/>
      <c r="I103" s="177"/>
      <c r="J103" s="177"/>
      <c r="K103" s="177"/>
      <c r="L103" s="37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31" s="2" customFormat="1" ht="6.95" customHeight="1">
      <c r="A104" s="28"/>
      <c r="B104" s="205"/>
      <c r="C104" s="206"/>
      <c r="D104" s="206"/>
      <c r="E104" s="206"/>
      <c r="F104" s="206"/>
      <c r="G104" s="206"/>
      <c r="H104" s="206"/>
      <c r="I104" s="206"/>
      <c r="J104" s="206"/>
      <c r="K104" s="206"/>
      <c r="L104" s="37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pans="1:31">
      <c r="B105" s="87"/>
      <c r="C105" s="87"/>
      <c r="D105" s="87"/>
      <c r="E105" s="87"/>
      <c r="F105" s="87"/>
      <c r="G105" s="87"/>
      <c r="H105" s="87"/>
      <c r="I105" s="87"/>
      <c r="J105" s="87"/>
      <c r="K105" s="87"/>
    </row>
    <row r="106" spans="1:31">
      <c r="B106" s="87"/>
      <c r="C106" s="87"/>
      <c r="D106" s="87"/>
      <c r="E106" s="87"/>
      <c r="F106" s="87"/>
      <c r="G106" s="87"/>
      <c r="H106" s="87"/>
      <c r="I106" s="87"/>
      <c r="J106" s="87"/>
      <c r="K106" s="87"/>
    </row>
    <row r="107" spans="1:31">
      <c r="B107" s="87"/>
      <c r="C107" s="87"/>
      <c r="D107" s="87"/>
      <c r="E107" s="87"/>
      <c r="F107" s="87"/>
      <c r="G107" s="87"/>
      <c r="H107" s="87"/>
      <c r="I107" s="87"/>
      <c r="J107" s="87"/>
      <c r="K107" s="87"/>
    </row>
    <row r="108" spans="1:31" s="2" customFormat="1" ht="6.95" customHeight="1">
      <c r="A108" s="28"/>
      <c r="B108" s="207"/>
      <c r="C108" s="208"/>
      <c r="D108" s="208"/>
      <c r="E108" s="208"/>
      <c r="F108" s="208"/>
      <c r="G108" s="208"/>
      <c r="H108" s="208"/>
      <c r="I108" s="208"/>
      <c r="J108" s="208"/>
      <c r="K108" s="208"/>
      <c r="L108" s="37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31" s="2" customFormat="1" ht="24.95" customHeight="1">
      <c r="A109" s="28"/>
      <c r="B109" s="176"/>
      <c r="C109" s="174" t="s">
        <v>135</v>
      </c>
      <c r="D109" s="177"/>
      <c r="E109" s="177"/>
      <c r="F109" s="177"/>
      <c r="G109" s="177"/>
      <c r="H109" s="177"/>
      <c r="I109" s="177"/>
      <c r="J109" s="177"/>
      <c r="K109" s="177"/>
      <c r="L109" s="37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31" s="2" customFormat="1" ht="6.95" customHeight="1">
      <c r="A110" s="28"/>
      <c r="B110" s="176"/>
      <c r="C110" s="177"/>
      <c r="D110" s="177"/>
      <c r="E110" s="177"/>
      <c r="F110" s="177"/>
      <c r="G110" s="177"/>
      <c r="H110" s="177"/>
      <c r="I110" s="177"/>
      <c r="J110" s="177"/>
      <c r="K110" s="177"/>
      <c r="L110" s="37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31" s="2" customFormat="1" ht="12" customHeight="1">
      <c r="A111" s="28"/>
      <c r="B111" s="176"/>
      <c r="C111" s="175" t="s">
        <v>15</v>
      </c>
      <c r="D111" s="177"/>
      <c r="E111" s="177"/>
      <c r="F111" s="177"/>
      <c r="G111" s="177"/>
      <c r="H111" s="177"/>
      <c r="I111" s="177"/>
      <c r="J111" s="177"/>
      <c r="K111" s="177"/>
      <c r="L111" s="37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31" s="2" customFormat="1" ht="26.25" customHeight="1">
      <c r="A112" s="28"/>
      <c r="B112" s="176"/>
      <c r="C112" s="177"/>
      <c r="D112" s="177"/>
      <c r="E112" s="315" t="str">
        <f>E7</f>
        <v>Expozice JZ Afrika, ZOO Dvůr Králové a.s. - Změna B, 3.etapa, 4.část</v>
      </c>
      <c r="F112" s="316"/>
      <c r="G112" s="316"/>
      <c r="H112" s="316"/>
      <c r="I112" s="177"/>
      <c r="J112" s="177"/>
      <c r="K112" s="177"/>
      <c r="L112" s="37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pans="1:65" s="2" customFormat="1" ht="12" customHeight="1">
      <c r="A113" s="28"/>
      <c r="B113" s="176"/>
      <c r="C113" s="175" t="s">
        <v>122</v>
      </c>
      <c r="D113" s="177"/>
      <c r="E113" s="177"/>
      <c r="F113" s="177"/>
      <c r="G113" s="177"/>
      <c r="H113" s="177"/>
      <c r="I113" s="177"/>
      <c r="J113" s="177"/>
      <c r="K113" s="177"/>
      <c r="L113" s="37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30" customHeight="1">
      <c r="A114" s="28"/>
      <c r="B114" s="176"/>
      <c r="C114" s="177"/>
      <c r="D114" s="177"/>
      <c r="E114" s="313" t="str">
        <f>E9</f>
        <v>54b - SO 54b - splašková kanalizace - změna B, 3.etapa, 4.část</v>
      </c>
      <c r="F114" s="314"/>
      <c r="G114" s="314"/>
      <c r="H114" s="314"/>
      <c r="I114" s="177"/>
      <c r="J114" s="177"/>
      <c r="K114" s="177"/>
      <c r="L114" s="37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6.95" customHeight="1">
      <c r="A115" s="28"/>
      <c r="B115" s="176"/>
      <c r="C115" s="177"/>
      <c r="D115" s="177"/>
      <c r="E115" s="177"/>
      <c r="F115" s="177"/>
      <c r="G115" s="177"/>
      <c r="H115" s="177"/>
      <c r="I115" s="177"/>
      <c r="J115" s="177"/>
      <c r="K115" s="177"/>
      <c r="L115" s="37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12" customHeight="1">
      <c r="A116" s="28"/>
      <c r="B116" s="176"/>
      <c r="C116" s="175" t="s">
        <v>19</v>
      </c>
      <c r="D116" s="177"/>
      <c r="E116" s="177"/>
      <c r="F116" s="178" t="str">
        <f>F12</f>
        <v>Dvůr Králové nad Labem</v>
      </c>
      <c r="G116" s="177"/>
      <c r="H116" s="177"/>
      <c r="I116" s="175" t="s">
        <v>21</v>
      </c>
      <c r="J116" s="179" t="str">
        <f>IF(J12="","",J12)</f>
        <v>15. 8. 2022</v>
      </c>
      <c r="K116" s="177"/>
      <c r="L116" s="37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6.95" customHeight="1">
      <c r="A117" s="28"/>
      <c r="B117" s="176"/>
      <c r="C117" s="177"/>
      <c r="D117" s="177"/>
      <c r="E117" s="177"/>
      <c r="F117" s="177"/>
      <c r="G117" s="177"/>
      <c r="H117" s="177"/>
      <c r="I117" s="177"/>
      <c r="J117" s="177"/>
      <c r="K117" s="177"/>
      <c r="L117" s="37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40.15" customHeight="1">
      <c r="A118" s="28"/>
      <c r="B118" s="176"/>
      <c r="C118" s="175" t="s">
        <v>23</v>
      </c>
      <c r="D118" s="177"/>
      <c r="E118" s="177"/>
      <c r="F118" s="178" t="str">
        <f>E15</f>
        <v>ZOO Dvůr Králové a.s., Štefánikova 1029, D.K.n.L.</v>
      </c>
      <c r="G118" s="177"/>
      <c r="H118" s="177"/>
      <c r="I118" s="175" t="s">
        <v>29</v>
      </c>
      <c r="J118" s="209" t="str">
        <f>E21</f>
        <v>Projektis spol. s r.o., Legionářská 562, D.K.n.L.</v>
      </c>
      <c r="K118" s="177"/>
      <c r="L118" s="37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176"/>
      <c r="C119" s="175" t="s">
        <v>27</v>
      </c>
      <c r="D119" s="177"/>
      <c r="E119" s="177"/>
      <c r="F119" s="178" t="str">
        <f>IF(E18="","",E18)</f>
        <v xml:space="preserve"> </v>
      </c>
      <c r="G119" s="177"/>
      <c r="H119" s="177"/>
      <c r="I119" s="175" t="s">
        <v>32</v>
      </c>
      <c r="J119" s="209" t="str">
        <f>E24</f>
        <v>ing. V. Švehla</v>
      </c>
      <c r="K119" s="177"/>
      <c r="L119" s="37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0.35" customHeight="1">
      <c r="A120" s="28"/>
      <c r="B120" s="176"/>
      <c r="C120" s="177"/>
      <c r="D120" s="177"/>
      <c r="E120" s="177"/>
      <c r="F120" s="177"/>
      <c r="G120" s="177"/>
      <c r="H120" s="177"/>
      <c r="I120" s="177"/>
      <c r="J120" s="177"/>
      <c r="K120" s="177"/>
      <c r="L120" s="37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11" customFormat="1" ht="29.25" customHeight="1">
      <c r="A121" s="94"/>
      <c r="B121" s="223"/>
      <c r="C121" s="224" t="s">
        <v>136</v>
      </c>
      <c r="D121" s="225" t="s">
        <v>60</v>
      </c>
      <c r="E121" s="225" t="s">
        <v>56</v>
      </c>
      <c r="F121" s="225" t="s">
        <v>57</v>
      </c>
      <c r="G121" s="225" t="s">
        <v>137</v>
      </c>
      <c r="H121" s="225" t="s">
        <v>138</v>
      </c>
      <c r="I121" s="225" t="s">
        <v>139</v>
      </c>
      <c r="J121" s="225" t="s">
        <v>126</v>
      </c>
      <c r="K121" s="226" t="s">
        <v>140</v>
      </c>
      <c r="L121" s="99"/>
      <c r="M121" s="57" t="s">
        <v>1</v>
      </c>
      <c r="N121" s="58" t="s">
        <v>39</v>
      </c>
      <c r="O121" s="58" t="s">
        <v>141</v>
      </c>
      <c r="P121" s="58" t="s">
        <v>142</v>
      </c>
      <c r="Q121" s="58" t="s">
        <v>143</v>
      </c>
      <c r="R121" s="58" t="s">
        <v>144</v>
      </c>
      <c r="S121" s="58" t="s">
        <v>145</v>
      </c>
      <c r="T121" s="59" t="s">
        <v>146</v>
      </c>
      <c r="U121" s="94"/>
      <c r="V121" s="94"/>
      <c r="W121" s="94"/>
      <c r="X121" s="94"/>
      <c r="Y121" s="94"/>
      <c r="Z121" s="94"/>
      <c r="AA121" s="94"/>
      <c r="AB121" s="94"/>
      <c r="AC121" s="94"/>
      <c r="AD121" s="94"/>
      <c r="AE121" s="94"/>
    </row>
    <row r="122" spans="1:65" s="2" customFormat="1" ht="22.9" customHeight="1">
      <c r="A122" s="28"/>
      <c r="B122" s="176"/>
      <c r="C122" s="227" t="s">
        <v>147</v>
      </c>
      <c r="D122" s="177"/>
      <c r="E122" s="177"/>
      <c r="F122" s="177"/>
      <c r="G122" s="177"/>
      <c r="H122" s="177"/>
      <c r="I122" s="177"/>
      <c r="J122" s="228">
        <f>BK122</f>
        <v>0</v>
      </c>
      <c r="K122" s="177"/>
      <c r="L122" s="29"/>
      <c r="M122" s="60"/>
      <c r="N122" s="51"/>
      <c r="O122" s="61"/>
      <c r="P122" s="100">
        <f>P123</f>
        <v>241.39102600000001</v>
      </c>
      <c r="Q122" s="61"/>
      <c r="R122" s="100">
        <f>R123</f>
        <v>57.075003393359999</v>
      </c>
      <c r="S122" s="61"/>
      <c r="T122" s="101">
        <f>T123</f>
        <v>3.4799999999999998E-2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T122" s="17" t="s">
        <v>74</v>
      </c>
      <c r="AU122" s="17" t="s">
        <v>128</v>
      </c>
      <c r="BK122" s="102">
        <f>BK123</f>
        <v>0</v>
      </c>
    </row>
    <row r="123" spans="1:65" s="12" customFormat="1" ht="25.9" customHeight="1">
      <c r="B123" s="229"/>
      <c r="C123" s="230"/>
      <c r="D123" s="231" t="s">
        <v>74</v>
      </c>
      <c r="E123" s="232" t="s">
        <v>148</v>
      </c>
      <c r="F123" s="232" t="s">
        <v>149</v>
      </c>
      <c r="G123" s="230"/>
      <c r="H123" s="230"/>
      <c r="I123" s="230"/>
      <c r="J123" s="233">
        <f>BK123</f>
        <v>0</v>
      </c>
      <c r="K123" s="230"/>
      <c r="L123" s="103"/>
      <c r="M123" s="105"/>
      <c r="N123" s="106"/>
      <c r="O123" s="106"/>
      <c r="P123" s="107">
        <f>P124+P165+P177+P198+P201</f>
        <v>241.39102600000001</v>
      </c>
      <c r="Q123" s="106"/>
      <c r="R123" s="107">
        <f>R124+R165+R177+R198+R201</f>
        <v>57.075003393359999</v>
      </c>
      <c r="S123" s="106"/>
      <c r="T123" s="108">
        <f>T124+T165+T177+T198+T201</f>
        <v>3.4799999999999998E-2</v>
      </c>
      <c r="AR123" s="104" t="s">
        <v>8</v>
      </c>
      <c r="AT123" s="109" t="s">
        <v>74</v>
      </c>
      <c r="AU123" s="109" t="s">
        <v>75</v>
      </c>
      <c r="AY123" s="104" t="s">
        <v>150</v>
      </c>
      <c r="BK123" s="110">
        <f>BK124+BK165+BK177+BK198+BK201</f>
        <v>0</v>
      </c>
    </row>
    <row r="124" spans="1:65" s="12" customFormat="1" ht="22.9" customHeight="1">
      <c r="B124" s="229"/>
      <c r="C124" s="230"/>
      <c r="D124" s="231" t="s">
        <v>74</v>
      </c>
      <c r="E124" s="234" t="s">
        <v>8</v>
      </c>
      <c r="F124" s="234" t="s">
        <v>151</v>
      </c>
      <c r="G124" s="230"/>
      <c r="H124" s="230"/>
      <c r="I124" s="230"/>
      <c r="J124" s="235">
        <f>BK124</f>
        <v>0</v>
      </c>
      <c r="K124" s="230"/>
      <c r="L124" s="103"/>
      <c r="M124" s="105"/>
      <c r="N124" s="106"/>
      <c r="O124" s="106"/>
      <c r="P124" s="107">
        <f>SUM(P125:P164)</f>
        <v>168.11238600000004</v>
      </c>
      <c r="Q124" s="106"/>
      <c r="R124" s="107">
        <f>SUM(R125:R164)</f>
        <v>36.062393044480004</v>
      </c>
      <c r="S124" s="106"/>
      <c r="T124" s="108">
        <f>SUM(T125:T164)</f>
        <v>0</v>
      </c>
      <c r="AR124" s="104" t="s">
        <v>8</v>
      </c>
      <c r="AT124" s="109" t="s">
        <v>74</v>
      </c>
      <c r="AU124" s="109" t="s">
        <v>8</v>
      </c>
      <c r="AY124" s="104" t="s">
        <v>150</v>
      </c>
      <c r="BK124" s="110">
        <f>SUM(BK125:BK164)</f>
        <v>0</v>
      </c>
    </row>
    <row r="125" spans="1:65" s="2" customFormat="1" ht="33" customHeight="1">
      <c r="A125" s="28"/>
      <c r="B125" s="176"/>
      <c r="C125" s="236" t="s">
        <v>8</v>
      </c>
      <c r="D125" s="236" t="s">
        <v>152</v>
      </c>
      <c r="E125" s="237" t="s">
        <v>865</v>
      </c>
      <c r="F125" s="238" t="s">
        <v>866</v>
      </c>
      <c r="G125" s="239" t="s">
        <v>163</v>
      </c>
      <c r="H125" s="240">
        <v>39.353999999999999</v>
      </c>
      <c r="I125" s="165"/>
      <c r="J125" s="241">
        <f>ROUND(I125*H125,0)</f>
        <v>0</v>
      </c>
      <c r="K125" s="238" t="s">
        <v>156</v>
      </c>
      <c r="L125" s="29"/>
      <c r="M125" s="111" t="s">
        <v>1</v>
      </c>
      <c r="N125" s="112" t="s">
        <v>40</v>
      </c>
      <c r="O125" s="113">
        <v>1.08</v>
      </c>
      <c r="P125" s="113">
        <f>O125*H125</f>
        <v>42.502320000000005</v>
      </c>
      <c r="Q125" s="113">
        <v>0</v>
      </c>
      <c r="R125" s="113">
        <f>Q125*H125</f>
        <v>0</v>
      </c>
      <c r="S125" s="113">
        <v>0</v>
      </c>
      <c r="T125" s="114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15" t="s">
        <v>157</v>
      </c>
      <c r="AT125" s="115" t="s">
        <v>152</v>
      </c>
      <c r="AU125" s="115" t="s">
        <v>84</v>
      </c>
      <c r="AY125" s="17" t="s">
        <v>150</v>
      </c>
      <c r="BE125" s="116">
        <f>IF(N125="základní",J125,0)</f>
        <v>0</v>
      </c>
      <c r="BF125" s="116">
        <f>IF(N125="snížená",J125,0)</f>
        <v>0</v>
      </c>
      <c r="BG125" s="116">
        <f>IF(N125="zákl. přenesená",J125,0)</f>
        <v>0</v>
      </c>
      <c r="BH125" s="116">
        <f>IF(N125="sníž. přenesená",J125,0)</f>
        <v>0</v>
      </c>
      <c r="BI125" s="116">
        <f>IF(N125="nulová",J125,0)</f>
        <v>0</v>
      </c>
      <c r="BJ125" s="17" t="s">
        <v>8</v>
      </c>
      <c r="BK125" s="116">
        <f>ROUND(I125*H125,0)</f>
        <v>0</v>
      </c>
      <c r="BL125" s="17" t="s">
        <v>157</v>
      </c>
      <c r="BM125" s="115" t="s">
        <v>867</v>
      </c>
    </row>
    <row r="126" spans="1:65" s="13" customFormat="1">
      <c r="B126" s="242"/>
      <c r="C126" s="243"/>
      <c r="D126" s="244" t="s">
        <v>159</v>
      </c>
      <c r="E126" s="245" t="s">
        <v>1</v>
      </c>
      <c r="F126" s="246" t="s">
        <v>868</v>
      </c>
      <c r="G126" s="243"/>
      <c r="H126" s="247">
        <v>78.706999999999994</v>
      </c>
      <c r="I126" s="243"/>
      <c r="J126" s="243"/>
      <c r="K126" s="243"/>
      <c r="L126" s="117"/>
      <c r="M126" s="119"/>
      <c r="N126" s="120"/>
      <c r="O126" s="120"/>
      <c r="P126" s="120"/>
      <c r="Q126" s="120"/>
      <c r="R126" s="120"/>
      <c r="S126" s="120"/>
      <c r="T126" s="121"/>
      <c r="AT126" s="118" t="s">
        <v>159</v>
      </c>
      <c r="AU126" s="118" t="s">
        <v>84</v>
      </c>
      <c r="AV126" s="13" t="s">
        <v>84</v>
      </c>
      <c r="AW126" s="13" t="s">
        <v>31</v>
      </c>
      <c r="AX126" s="13" t="s">
        <v>75</v>
      </c>
      <c r="AY126" s="118" t="s">
        <v>150</v>
      </c>
    </row>
    <row r="127" spans="1:65" s="14" customFormat="1">
      <c r="B127" s="248"/>
      <c r="C127" s="249"/>
      <c r="D127" s="244" t="s">
        <v>159</v>
      </c>
      <c r="E127" s="250" t="s">
        <v>245</v>
      </c>
      <c r="F127" s="251" t="s">
        <v>169</v>
      </c>
      <c r="G127" s="249"/>
      <c r="H127" s="252">
        <v>78.706999999999994</v>
      </c>
      <c r="I127" s="249"/>
      <c r="J127" s="249"/>
      <c r="K127" s="249"/>
      <c r="L127" s="122"/>
      <c r="M127" s="124"/>
      <c r="N127" s="125"/>
      <c r="O127" s="125"/>
      <c r="P127" s="125"/>
      <c r="Q127" s="125"/>
      <c r="R127" s="125"/>
      <c r="S127" s="125"/>
      <c r="T127" s="126"/>
      <c r="AT127" s="123" t="s">
        <v>159</v>
      </c>
      <c r="AU127" s="123" t="s">
        <v>84</v>
      </c>
      <c r="AV127" s="14" t="s">
        <v>167</v>
      </c>
      <c r="AW127" s="14" t="s">
        <v>31</v>
      </c>
      <c r="AX127" s="14" t="s">
        <v>75</v>
      </c>
      <c r="AY127" s="123" t="s">
        <v>150</v>
      </c>
    </row>
    <row r="128" spans="1:65" s="13" customFormat="1">
      <c r="B128" s="242"/>
      <c r="C128" s="243"/>
      <c r="D128" s="244" t="s">
        <v>159</v>
      </c>
      <c r="E128" s="245" t="s">
        <v>1</v>
      </c>
      <c r="F128" s="246" t="s">
        <v>263</v>
      </c>
      <c r="G128" s="243"/>
      <c r="H128" s="247">
        <v>39.353999999999999</v>
      </c>
      <c r="I128" s="243"/>
      <c r="J128" s="243"/>
      <c r="K128" s="243"/>
      <c r="L128" s="117"/>
      <c r="M128" s="119"/>
      <c r="N128" s="120"/>
      <c r="O128" s="120"/>
      <c r="P128" s="120"/>
      <c r="Q128" s="120"/>
      <c r="R128" s="120"/>
      <c r="S128" s="120"/>
      <c r="T128" s="121"/>
      <c r="AT128" s="118" t="s">
        <v>159</v>
      </c>
      <c r="AU128" s="118" t="s">
        <v>84</v>
      </c>
      <c r="AV128" s="13" t="s">
        <v>84</v>
      </c>
      <c r="AW128" s="13" t="s">
        <v>31</v>
      </c>
      <c r="AX128" s="13" t="s">
        <v>8</v>
      </c>
      <c r="AY128" s="118" t="s">
        <v>150</v>
      </c>
    </row>
    <row r="129" spans="1:65" s="2" customFormat="1" ht="33" customHeight="1">
      <c r="A129" s="28"/>
      <c r="B129" s="176"/>
      <c r="C129" s="236" t="s">
        <v>84</v>
      </c>
      <c r="D129" s="236" t="s">
        <v>152</v>
      </c>
      <c r="E129" s="237" t="s">
        <v>869</v>
      </c>
      <c r="F129" s="238" t="s">
        <v>870</v>
      </c>
      <c r="G129" s="239" t="s">
        <v>163</v>
      </c>
      <c r="H129" s="240">
        <v>39.353999999999999</v>
      </c>
      <c r="I129" s="165"/>
      <c r="J129" s="241">
        <f>ROUND(I129*H129,0)</f>
        <v>0</v>
      </c>
      <c r="K129" s="238" t="s">
        <v>156</v>
      </c>
      <c r="L129" s="29"/>
      <c r="M129" s="111" t="s">
        <v>1</v>
      </c>
      <c r="N129" s="112" t="s">
        <v>40</v>
      </c>
      <c r="O129" s="113">
        <v>1.4890000000000001</v>
      </c>
      <c r="P129" s="113">
        <f>O129*H129</f>
        <v>58.598106000000001</v>
      </c>
      <c r="Q129" s="113">
        <v>0</v>
      </c>
      <c r="R129" s="113">
        <f>Q129*H129</f>
        <v>0</v>
      </c>
      <c r="S129" s="113">
        <v>0</v>
      </c>
      <c r="T129" s="114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15" t="s">
        <v>157</v>
      </c>
      <c r="AT129" s="115" t="s">
        <v>152</v>
      </c>
      <c r="AU129" s="115" t="s">
        <v>84</v>
      </c>
      <c r="AY129" s="17" t="s">
        <v>150</v>
      </c>
      <c r="BE129" s="116">
        <f>IF(N129="základní",J129,0)</f>
        <v>0</v>
      </c>
      <c r="BF129" s="116">
        <f>IF(N129="snížená",J129,0)</f>
        <v>0</v>
      </c>
      <c r="BG129" s="116">
        <f>IF(N129="zákl. přenesená",J129,0)</f>
        <v>0</v>
      </c>
      <c r="BH129" s="116">
        <f>IF(N129="sníž. přenesená",J129,0)</f>
        <v>0</v>
      </c>
      <c r="BI129" s="116">
        <f>IF(N129="nulová",J129,0)</f>
        <v>0</v>
      </c>
      <c r="BJ129" s="17" t="s">
        <v>8</v>
      </c>
      <c r="BK129" s="116">
        <f>ROUND(I129*H129,0)</f>
        <v>0</v>
      </c>
      <c r="BL129" s="17" t="s">
        <v>157</v>
      </c>
      <c r="BM129" s="115" t="s">
        <v>871</v>
      </c>
    </row>
    <row r="130" spans="1:65" s="13" customFormat="1">
      <c r="B130" s="242"/>
      <c r="C130" s="243"/>
      <c r="D130" s="244" t="s">
        <v>159</v>
      </c>
      <c r="E130" s="245" t="s">
        <v>1</v>
      </c>
      <c r="F130" s="246" t="s">
        <v>263</v>
      </c>
      <c r="G130" s="243"/>
      <c r="H130" s="247">
        <v>39.353999999999999</v>
      </c>
      <c r="I130" s="243"/>
      <c r="J130" s="243"/>
      <c r="K130" s="243"/>
      <c r="L130" s="117"/>
      <c r="M130" s="119"/>
      <c r="N130" s="120"/>
      <c r="O130" s="120"/>
      <c r="P130" s="120"/>
      <c r="Q130" s="120"/>
      <c r="R130" s="120"/>
      <c r="S130" s="120"/>
      <c r="T130" s="121"/>
      <c r="AT130" s="118" t="s">
        <v>159</v>
      </c>
      <c r="AU130" s="118" t="s">
        <v>84</v>
      </c>
      <c r="AV130" s="13" t="s">
        <v>84</v>
      </c>
      <c r="AW130" s="13" t="s">
        <v>31</v>
      </c>
      <c r="AX130" s="13" t="s">
        <v>8</v>
      </c>
      <c r="AY130" s="118" t="s">
        <v>150</v>
      </c>
    </row>
    <row r="131" spans="1:65" s="2" customFormat="1" ht="24.2" customHeight="1">
      <c r="A131" s="28"/>
      <c r="B131" s="176"/>
      <c r="C131" s="236" t="s">
        <v>167</v>
      </c>
      <c r="D131" s="236" t="s">
        <v>152</v>
      </c>
      <c r="E131" s="237" t="s">
        <v>872</v>
      </c>
      <c r="F131" s="238" t="s">
        <v>873</v>
      </c>
      <c r="G131" s="239" t="s">
        <v>163</v>
      </c>
      <c r="H131" s="240">
        <v>1</v>
      </c>
      <c r="I131" s="165"/>
      <c r="J131" s="241">
        <f>ROUND(I131*H131,0)</f>
        <v>0</v>
      </c>
      <c r="K131" s="238" t="s">
        <v>156</v>
      </c>
      <c r="L131" s="29"/>
      <c r="M131" s="111" t="s">
        <v>1</v>
      </c>
      <c r="N131" s="112" t="s">
        <v>40</v>
      </c>
      <c r="O131" s="113">
        <v>1.7629999999999999</v>
      </c>
      <c r="P131" s="113">
        <f>O131*H131</f>
        <v>1.7629999999999999</v>
      </c>
      <c r="Q131" s="113">
        <v>0</v>
      </c>
      <c r="R131" s="113">
        <f>Q131*H131</f>
        <v>0</v>
      </c>
      <c r="S131" s="113">
        <v>0</v>
      </c>
      <c r="T131" s="114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15" t="s">
        <v>157</v>
      </c>
      <c r="AT131" s="115" t="s">
        <v>152</v>
      </c>
      <c r="AU131" s="115" t="s">
        <v>84</v>
      </c>
      <c r="AY131" s="17" t="s">
        <v>150</v>
      </c>
      <c r="BE131" s="116">
        <f>IF(N131="základní",J131,0)</f>
        <v>0</v>
      </c>
      <c r="BF131" s="116">
        <f>IF(N131="snížená",J131,0)</f>
        <v>0</v>
      </c>
      <c r="BG131" s="116">
        <f>IF(N131="zákl. přenesená",J131,0)</f>
        <v>0</v>
      </c>
      <c r="BH131" s="116">
        <f>IF(N131="sníž. přenesená",J131,0)</f>
        <v>0</v>
      </c>
      <c r="BI131" s="116">
        <f>IF(N131="nulová",J131,0)</f>
        <v>0</v>
      </c>
      <c r="BJ131" s="17" t="s">
        <v>8</v>
      </c>
      <c r="BK131" s="116">
        <f>ROUND(I131*H131,0)</f>
        <v>0</v>
      </c>
      <c r="BL131" s="17" t="s">
        <v>157</v>
      </c>
      <c r="BM131" s="115" t="s">
        <v>874</v>
      </c>
    </row>
    <row r="132" spans="1:65" s="13" customFormat="1">
      <c r="B132" s="242"/>
      <c r="C132" s="243"/>
      <c r="D132" s="244" t="s">
        <v>159</v>
      </c>
      <c r="E132" s="245" t="s">
        <v>1</v>
      </c>
      <c r="F132" s="246" t="s">
        <v>875</v>
      </c>
      <c r="G132" s="243"/>
      <c r="H132" s="247">
        <v>1</v>
      </c>
      <c r="I132" s="243"/>
      <c r="J132" s="243"/>
      <c r="K132" s="243"/>
      <c r="L132" s="117"/>
      <c r="M132" s="119"/>
      <c r="N132" s="120"/>
      <c r="O132" s="120"/>
      <c r="P132" s="120"/>
      <c r="Q132" s="120"/>
      <c r="R132" s="120"/>
      <c r="S132" s="120"/>
      <c r="T132" s="121"/>
      <c r="AT132" s="118" t="s">
        <v>159</v>
      </c>
      <c r="AU132" s="118" t="s">
        <v>84</v>
      </c>
      <c r="AV132" s="13" t="s">
        <v>84</v>
      </c>
      <c r="AW132" s="13" t="s">
        <v>31</v>
      </c>
      <c r="AX132" s="13" t="s">
        <v>8</v>
      </c>
      <c r="AY132" s="118" t="s">
        <v>150</v>
      </c>
    </row>
    <row r="133" spans="1:65" s="2" customFormat="1" ht="21.75" customHeight="1">
      <c r="A133" s="28"/>
      <c r="B133" s="176"/>
      <c r="C133" s="236" t="s">
        <v>157</v>
      </c>
      <c r="D133" s="236" t="s">
        <v>152</v>
      </c>
      <c r="E133" s="237" t="s">
        <v>876</v>
      </c>
      <c r="F133" s="238" t="s">
        <v>877</v>
      </c>
      <c r="G133" s="239" t="s">
        <v>155</v>
      </c>
      <c r="H133" s="240">
        <v>196.768</v>
      </c>
      <c r="I133" s="165"/>
      <c r="J133" s="241">
        <f>ROUND(I133*H133,0)</f>
        <v>0</v>
      </c>
      <c r="K133" s="238" t="s">
        <v>156</v>
      </c>
      <c r="L133" s="29"/>
      <c r="M133" s="111" t="s">
        <v>1</v>
      </c>
      <c r="N133" s="112" t="s">
        <v>40</v>
      </c>
      <c r="O133" s="113">
        <v>8.7999999999999995E-2</v>
      </c>
      <c r="P133" s="113">
        <f>O133*H133</f>
        <v>17.315583999999998</v>
      </c>
      <c r="Q133" s="113">
        <v>5.8135999999999995E-4</v>
      </c>
      <c r="R133" s="113">
        <f>Q133*H133</f>
        <v>0.11439304448</v>
      </c>
      <c r="S133" s="113">
        <v>0</v>
      </c>
      <c r="T133" s="114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15" t="s">
        <v>157</v>
      </c>
      <c r="AT133" s="115" t="s">
        <v>152</v>
      </c>
      <c r="AU133" s="115" t="s">
        <v>84</v>
      </c>
      <c r="AY133" s="17" t="s">
        <v>150</v>
      </c>
      <c r="BE133" s="116">
        <f>IF(N133="základní",J133,0)</f>
        <v>0</v>
      </c>
      <c r="BF133" s="116">
        <f>IF(N133="snížená",J133,0)</f>
        <v>0</v>
      </c>
      <c r="BG133" s="116">
        <f>IF(N133="zákl. přenesená",J133,0)</f>
        <v>0</v>
      </c>
      <c r="BH133" s="116">
        <f>IF(N133="sníž. přenesená",J133,0)</f>
        <v>0</v>
      </c>
      <c r="BI133" s="116">
        <f>IF(N133="nulová",J133,0)</f>
        <v>0</v>
      </c>
      <c r="BJ133" s="17" t="s">
        <v>8</v>
      </c>
      <c r="BK133" s="116">
        <f>ROUND(I133*H133,0)</f>
        <v>0</v>
      </c>
      <c r="BL133" s="17" t="s">
        <v>157</v>
      </c>
      <c r="BM133" s="115" t="s">
        <v>878</v>
      </c>
    </row>
    <row r="134" spans="1:65" s="13" customFormat="1">
      <c r="B134" s="242"/>
      <c r="C134" s="243"/>
      <c r="D134" s="244" t="s">
        <v>159</v>
      </c>
      <c r="E134" s="245" t="s">
        <v>1</v>
      </c>
      <c r="F134" s="246" t="s">
        <v>879</v>
      </c>
      <c r="G134" s="243"/>
      <c r="H134" s="247">
        <v>196.768</v>
      </c>
      <c r="I134" s="243"/>
      <c r="J134" s="243"/>
      <c r="K134" s="243"/>
      <c r="L134" s="117"/>
      <c r="M134" s="119"/>
      <c r="N134" s="120"/>
      <c r="O134" s="120"/>
      <c r="P134" s="120"/>
      <c r="Q134" s="120"/>
      <c r="R134" s="120"/>
      <c r="S134" s="120"/>
      <c r="T134" s="121"/>
      <c r="AT134" s="118" t="s">
        <v>159</v>
      </c>
      <c r="AU134" s="118" t="s">
        <v>84</v>
      </c>
      <c r="AV134" s="13" t="s">
        <v>84</v>
      </c>
      <c r="AW134" s="13" t="s">
        <v>31</v>
      </c>
      <c r="AX134" s="13" t="s">
        <v>75</v>
      </c>
      <c r="AY134" s="118" t="s">
        <v>150</v>
      </c>
    </row>
    <row r="135" spans="1:65" s="14" customFormat="1">
      <c r="B135" s="248"/>
      <c r="C135" s="249"/>
      <c r="D135" s="244" t="s">
        <v>159</v>
      </c>
      <c r="E135" s="250" t="s">
        <v>1</v>
      </c>
      <c r="F135" s="251" t="s">
        <v>169</v>
      </c>
      <c r="G135" s="249"/>
      <c r="H135" s="252">
        <v>196.768</v>
      </c>
      <c r="I135" s="249"/>
      <c r="J135" s="249"/>
      <c r="K135" s="249"/>
      <c r="L135" s="122"/>
      <c r="M135" s="124"/>
      <c r="N135" s="125"/>
      <c r="O135" s="125"/>
      <c r="P135" s="125"/>
      <c r="Q135" s="125"/>
      <c r="R135" s="125"/>
      <c r="S135" s="125"/>
      <c r="T135" s="126"/>
      <c r="AT135" s="123" t="s">
        <v>159</v>
      </c>
      <c r="AU135" s="123" t="s">
        <v>84</v>
      </c>
      <c r="AV135" s="14" t="s">
        <v>167</v>
      </c>
      <c r="AW135" s="14" t="s">
        <v>31</v>
      </c>
      <c r="AX135" s="14" t="s">
        <v>8</v>
      </c>
      <c r="AY135" s="123" t="s">
        <v>150</v>
      </c>
    </row>
    <row r="136" spans="1:65" s="2" customFormat="1" ht="21.75" customHeight="1">
      <c r="A136" s="28"/>
      <c r="B136" s="176"/>
      <c r="C136" s="236" t="s">
        <v>176</v>
      </c>
      <c r="D136" s="236" t="s">
        <v>152</v>
      </c>
      <c r="E136" s="237" t="s">
        <v>880</v>
      </c>
      <c r="F136" s="238" t="s">
        <v>881</v>
      </c>
      <c r="G136" s="239" t="s">
        <v>155</v>
      </c>
      <c r="H136" s="240">
        <v>196.768</v>
      </c>
      <c r="I136" s="165"/>
      <c r="J136" s="241">
        <f>ROUND(I136*H136,0)</f>
        <v>0</v>
      </c>
      <c r="K136" s="238" t="s">
        <v>156</v>
      </c>
      <c r="L136" s="29"/>
      <c r="M136" s="111" t="s">
        <v>1</v>
      </c>
      <c r="N136" s="112" t="s">
        <v>40</v>
      </c>
      <c r="O136" s="113">
        <v>8.5000000000000006E-2</v>
      </c>
      <c r="P136" s="113">
        <f>O136*H136</f>
        <v>16.725280000000001</v>
      </c>
      <c r="Q136" s="113">
        <v>0</v>
      </c>
      <c r="R136" s="113">
        <f>Q136*H136</f>
        <v>0</v>
      </c>
      <c r="S136" s="113">
        <v>0</v>
      </c>
      <c r="T136" s="114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15" t="s">
        <v>157</v>
      </c>
      <c r="AT136" s="115" t="s">
        <v>152</v>
      </c>
      <c r="AU136" s="115" t="s">
        <v>84</v>
      </c>
      <c r="AY136" s="17" t="s">
        <v>150</v>
      </c>
      <c r="BE136" s="116">
        <f>IF(N136="základní",J136,0)</f>
        <v>0</v>
      </c>
      <c r="BF136" s="116">
        <f>IF(N136="snížená",J136,0)</f>
        <v>0</v>
      </c>
      <c r="BG136" s="116">
        <f>IF(N136="zákl. přenesená",J136,0)</f>
        <v>0</v>
      </c>
      <c r="BH136" s="116">
        <f>IF(N136="sníž. přenesená",J136,0)</f>
        <v>0</v>
      </c>
      <c r="BI136" s="116">
        <f>IF(N136="nulová",J136,0)</f>
        <v>0</v>
      </c>
      <c r="BJ136" s="17" t="s">
        <v>8</v>
      </c>
      <c r="BK136" s="116">
        <f>ROUND(I136*H136,0)</f>
        <v>0</v>
      </c>
      <c r="BL136" s="17" t="s">
        <v>157</v>
      </c>
      <c r="BM136" s="115" t="s">
        <v>882</v>
      </c>
    </row>
    <row r="137" spans="1:65" s="2" customFormat="1" ht="37.9" customHeight="1">
      <c r="A137" s="28"/>
      <c r="B137" s="176"/>
      <c r="C137" s="236" t="s">
        <v>181</v>
      </c>
      <c r="D137" s="236" t="s">
        <v>152</v>
      </c>
      <c r="E137" s="237" t="s">
        <v>173</v>
      </c>
      <c r="F137" s="238" t="s">
        <v>266</v>
      </c>
      <c r="G137" s="239" t="s">
        <v>163</v>
      </c>
      <c r="H137" s="240">
        <v>11.352</v>
      </c>
      <c r="I137" s="165"/>
      <c r="J137" s="241">
        <f>ROUND(I137*H137,0)</f>
        <v>0</v>
      </c>
      <c r="K137" s="238" t="s">
        <v>156</v>
      </c>
      <c r="L137" s="29"/>
      <c r="M137" s="111" t="s">
        <v>1</v>
      </c>
      <c r="N137" s="112" t="s">
        <v>40</v>
      </c>
      <c r="O137" s="113">
        <v>8.6999999999999994E-2</v>
      </c>
      <c r="P137" s="113">
        <f>O137*H137</f>
        <v>0.98762399999999995</v>
      </c>
      <c r="Q137" s="113">
        <v>0</v>
      </c>
      <c r="R137" s="113">
        <f>Q137*H137</f>
        <v>0</v>
      </c>
      <c r="S137" s="113">
        <v>0</v>
      </c>
      <c r="T137" s="114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15" t="s">
        <v>157</v>
      </c>
      <c r="AT137" s="115" t="s">
        <v>152</v>
      </c>
      <c r="AU137" s="115" t="s">
        <v>84</v>
      </c>
      <c r="AY137" s="17" t="s">
        <v>150</v>
      </c>
      <c r="BE137" s="116">
        <f>IF(N137="základní",J137,0)</f>
        <v>0</v>
      </c>
      <c r="BF137" s="116">
        <f>IF(N137="snížená",J137,0)</f>
        <v>0</v>
      </c>
      <c r="BG137" s="116">
        <f>IF(N137="zákl. přenesená",J137,0)</f>
        <v>0</v>
      </c>
      <c r="BH137" s="116">
        <f>IF(N137="sníž. přenesená",J137,0)</f>
        <v>0</v>
      </c>
      <c r="BI137" s="116">
        <f>IF(N137="nulová",J137,0)</f>
        <v>0</v>
      </c>
      <c r="BJ137" s="17" t="s">
        <v>8</v>
      </c>
      <c r="BK137" s="116">
        <f>ROUND(I137*H137,0)</f>
        <v>0</v>
      </c>
      <c r="BL137" s="17" t="s">
        <v>157</v>
      </c>
      <c r="BM137" s="115" t="s">
        <v>883</v>
      </c>
    </row>
    <row r="138" spans="1:65" s="13" customFormat="1">
      <c r="B138" s="242"/>
      <c r="C138" s="243"/>
      <c r="D138" s="244" t="s">
        <v>159</v>
      </c>
      <c r="E138" s="245" t="s">
        <v>1</v>
      </c>
      <c r="F138" s="246" t="s">
        <v>263</v>
      </c>
      <c r="G138" s="243"/>
      <c r="H138" s="247">
        <v>39.353999999999999</v>
      </c>
      <c r="I138" s="243"/>
      <c r="J138" s="243"/>
      <c r="K138" s="243"/>
      <c r="L138" s="117"/>
      <c r="M138" s="119"/>
      <c r="N138" s="120"/>
      <c r="O138" s="120"/>
      <c r="P138" s="120"/>
      <c r="Q138" s="120"/>
      <c r="R138" s="120"/>
      <c r="S138" s="120"/>
      <c r="T138" s="121"/>
      <c r="AT138" s="118" t="s">
        <v>159</v>
      </c>
      <c r="AU138" s="118" t="s">
        <v>84</v>
      </c>
      <c r="AV138" s="13" t="s">
        <v>84</v>
      </c>
      <c r="AW138" s="13" t="s">
        <v>31</v>
      </c>
      <c r="AX138" s="13" t="s">
        <v>75</v>
      </c>
      <c r="AY138" s="118" t="s">
        <v>150</v>
      </c>
    </row>
    <row r="139" spans="1:65" s="13" customFormat="1">
      <c r="B139" s="242"/>
      <c r="C139" s="243"/>
      <c r="D139" s="244" t="s">
        <v>159</v>
      </c>
      <c r="E139" s="245" t="s">
        <v>1</v>
      </c>
      <c r="F139" s="246" t="s">
        <v>884</v>
      </c>
      <c r="G139" s="243"/>
      <c r="H139" s="247">
        <v>-28.001999999999999</v>
      </c>
      <c r="I139" s="243"/>
      <c r="J139" s="243"/>
      <c r="K139" s="243"/>
      <c r="L139" s="117"/>
      <c r="M139" s="119"/>
      <c r="N139" s="120"/>
      <c r="O139" s="120"/>
      <c r="P139" s="120"/>
      <c r="Q139" s="120"/>
      <c r="R139" s="120"/>
      <c r="S139" s="120"/>
      <c r="T139" s="121"/>
      <c r="AT139" s="118" t="s">
        <v>159</v>
      </c>
      <c r="AU139" s="118" t="s">
        <v>84</v>
      </c>
      <c r="AV139" s="13" t="s">
        <v>84</v>
      </c>
      <c r="AW139" s="13" t="s">
        <v>31</v>
      </c>
      <c r="AX139" s="13" t="s">
        <v>75</v>
      </c>
      <c r="AY139" s="118" t="s">
        <v>150</v>
      </c>
    </row>
    <row r="140" spans="1:65" s="14" customFormat="1">
      <c r="B140" s="248"/>
      <c r="C140" s="249"/>
      <c r="D140" s="244" t="s">
        <v>159</v>
      </c>
      <c r="E140" s="250" t="s">
        <v>1</v>
      </c>
      <c r="F140" s="251" t="s">
        <v>169</v>
      </c>
      <c r="G140" s="249"/>
      <c r="H140" s="252">
        <v>11.352</v>
      </c>
      <c r="I140" s="249"/>
      <c r="J140" s="249"/>
      <c r="K140" s="249"/>
      <c r="L140" s="122"/>
      <c r="M140" s="124"/>
      <c r="N140" s="125"/>
      <c r="O140" s="125"/>
      <c r="P140" s="125"/>
      <c r="Q140" s="125"/>
      <c r="R140" s="125"/>
      <c r="S140" s="125"/>
      <c r="T140" s="126"/>
      <c r="AT140" s="123" t="s">
        <v>159</v>
      </c>
      <c r="AU140" s="123" t="s">
        <v>84</v>
      </c>
      <c r="AV140" s="14" t="s">
        <v>167</v>
      </c>
      <c r="AW140" s="14" t="s">
        <v>31</v>
      </c>
      <c r="AX140" s="14" t="s">
        <v>8</v>
      </c>
      <c r="AY140" s="123" t="s">
        <v>150</v>
      </c>
    </row>
    <row r="141" spans="1:65" s="2" customFormat="1" ht="37.9" customHeight="1">
      <c r="A141" s="28"/>
      <c r="B141" s="176"/>
      <c r="C141" s="236" t="s">
        <v>185</v>
      </c>
      <c r="D141" s="236" t="s">
        <v>152</v>
      </c>
      <c r="E141" s="237" t="s">
        <v>177</v>
      </c>
      <c r="F141" s="238" t="s">
        <v>268</v>
      </c>
      <c r="G141" s="239" t="s">
        <v>163</v>
      </c>
      <c r="H141" s="240">
        <v>227.04</v>
      </c>
      <c r="I141" s="165"/>
      <c r="J141" s="241">
        <f>ROUND(I141*H141,0)</f>
        <v>0</v>
      </c>
      <c r="K141" s="238" t="s">
        <v>156</v>
      </c>
      <c r="L141" s="29"/>
      <c r="M141" s="111" t="s">
        <v>1</v>
      </c>
      <c r="N141" s="112" t="s">
        <v>40</v>
      </c>
      <c r="O141" s="113">
        <v>5.0000000000000001E-3</v>
      </c>
      <c r="P141" s="113">
        <f>O141*H141</f>
        <v>1.1352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15" t="s">
        <v>157</v>
      </c>
      <c r="AT141" s="115" t="s">
        <v>152</v>
      </c>
      <c r="AU141" s="115" t="s">
        <v>84</v>
      </c>
      <c r="AY141" s="17" t="s">
        <v>150</v>
      </c>
      <c r="BE141" s="116">
        <f>IF(N141="základní",J141,0)</f>
        <v>0</v>
      </c>
      <c r="BF141" s="116">
        <f>IF(N141="snížená",J141,0)</f>
        <v>0</v>
      </c>
      <c r="BG141" s="116">
        <f>IF(N141="zákl. přenesená",J141,0)</f>
        <v>0</v>
      </c>
      <c r="BH141" s="116">
        <f>IF(N141="sníž. přenesená",J141,0)</f>
        <v>0</v>
      </c>
      <c r="BI141" s="116">
        <f>IF(N141="nulová",J141,0)</f>
        <v>0</v>
      </c>
      <c r="BJ141" s="17" t="s">
        <v>8</v>
      </c>
      <c r="BK141" s="116">
        <f>ROUND(I141*H141,0)</f>
        <v>0</v>
      </c>
      <c r="BL141" s="17" t="s">
        <v>157</v>
      </c>
      <c r="BM141" s="115" t="s">
        <v>885</v>
      </c>
    </row>
    <row r="142" spans="1:65" s="13" customFormat="1">
      <c r="B142" s="242"/>
      <c r="C142" s="243"/>
      <c r="D142" s="244" t="s">
        <v>159</v>
      </c>
      <c r="E142" s="245" t="s">
        <v>1</v>
      </c>
      <c r="F142" s="246" t="s">
        <v>263</v>
      </c>
      <c r="G142" s="243"/>
      <c r="H142" s="247">
        <v>39.353999999999999</v>
      </c>
      <c r="I142" s="243"/>
      <c r="J142" s="243"/>
      <c r="K142" s="243"/>
      <c r="L142" s="117"/>
      <c r="M142" s="119"/>
      <c r="N142" s="120"/>
      <c r="O142" s="120"/>
      <c r="P142" s="120"/>
      <c r="Q142" s="120"/>
      <c r="R142" s="120"/>
      <c r="S142" s="120"/>
      <c r="T142" s="121"/>
      <c r="AT142" s="118" t="s">
        <v>159</v>
      </c>
      <c r="AU142" s="118" t="s">
        <v>84</v>
      </c>
      <c r="AV142" s="13" t="s">
        <v>84</v>
      </c>
      <c r="AW142" s="13" t="s">
        <v>31</v>
      </c>
      <c r="AX142" s="13" t="s">
        <v>75</v>
      </c>
      <c r="AY142" s="118" t="s">
        <v>150</v>
      </c>
    </row>
    <row r="143" spans="1:65" s="13" customFormat="1">
      <c r="B143" s="242"/>
      <c r="C143" s="243"/>
      <c r="D143" s="244" t="s">
        <v>159</v>
      </c>
      <c r="E143" s="245" t="s">
        <v>1</v>
      </c>
      <c r="F143" s="246" t="s">
        <v>884</v>
      </c>
      <c r="G143" s="243"/>
      <c r="H143" s="247">
        <v>-28.001999999999999</v>
      </c>
      <c r="I143" s="243"/>
      <c r="J143" s="243"/>
      <c r="K143" s="243"/>
      <c r="L143" s="117"/>
      <c r="M143" s="119"/>
      <c r="N143" s="120"/>
      <c r="O143" s="120"/>
      <c r="P143" s="120"/>
      <c r="Q143" s="120"/>
      <c r="R143" s="120"/>
      <c r="S143" s="120"/>
      <c r="T143" s="121"/>
      <c r="AT143" s="118" t="s">
        <v>159</v>
      </c>
      <c r="AU143" s="118" t="s">
        <v>84</v>
      </c>
      <c r="AV143" s="13" t="s">
        <v>84</v>
      </c>
      <c r="AW143" s="13" t="s">
        <v>31</v>
      </c>
      <c r="AX143" s="13" t="s">
        <v>75</v>
      </c>
      <c r="AY143" s="118" t="s">
        <v>150</v>
      </c>
    </row>
    <row r="144" spans="1:65" s="14" customFormat="1">
      <c r="B144" s="248"/>
      <c r="C144" s="249"/>
      <c r="D144" s="244" t="s">
        <v>159</v>
      </c>
      <c r="E144" s="250" t="s">
        <v>1</v>
      </c>
      <c r="F144" s="251" t="s">
        <v>169</v>
      </c>
      <c r="G144" s="249"/>
      <c r="H144" s="252">
        <v>11.352</v>
      </c>
      <c r="I144" s="249"/>
      <c r="J144" s="249"/>
      <c r="K144" s="249"/>
      <c r="L144" s="122"/>
      <c r="M144" s="124"/>
      <c r="N144" s="125"/>
      <c r="O144" s="125"/>
      <c r="P144" s="125"/>
      <c r="Q144" s="125"/>
      <c r="R144" s="125"/>
      <c r="S144" s="125"/>
      <c r="T144" s="126"/>
      <c r="AT144" s="123" t="s">
        <v>159</v>
      </c>
      <c r="AU144" s="123" t="s">
        <v>84</v>
      </c>
      <c r="AV144" s="14" t="s">
        <v>167</v>
      </c>
      <c r="AW144" s="14" t="s">
        <v>31</v>
      </c>
      <c r="AX144" s="14" t="s">
        <v>8</v>
      </c>
      <c r="AY144" s="123" t="s">
        <v>150</v>
      </c>
    </row>
    <row r="145" spans="1:65" s="13" customFormat="1">
      <c r="B145" s="242"/>
      <c r="C145" s="243"/>
      <c r="D145" s="244" t="s">
        <v>159</v>
      </c>
      <c r="E145" s="243"/>
      <c r="F145" s="246" t="s">
        <v>886</v>
      </c>
      <c r="G145" s="243"/>
      <c r="H145" s="247">
        <v>227.04</v>
      </c>
      <c r="I145" s="243"/>
      <c r="J145" s="243"/>
      <c r="K145" s="243"/>
      <c r="L145" s="117"/>
      <c r="M145" s="119"/>
      <c r="N145" s="120"/>
      <c r="O145" s="120"/>
      <c r="P145" s="120"/>
      <c r="Q145" s="120"/>
      <c r="R145" s="120"/>
      <c r="S145" s="120"/>
      <c r="T145" s="121"/>
      <c r="AT145" s="118" t="s">
        <v>159</v>
      </c>
      <c r="AU145" s="118" t="s">
        <v>84</v>
      </c>
      <c r="AV145" s="13" t="s">
        <v>84</v>
      </c>
      <c r="AW145" s="13" t="s">
        <v>3</v>
      </c>
      <c r="AX145" s="13" t="s">
        <v>8</v>
      </c>
      <c r="AY145" s="118" t="s">
        <v>150</v>
      </c>
    </row>
    <row r="146" spans="1:65" s="2" customFormat="1" ht="37.9" customHeight="1">
      <c r="A146" s="28"/>
      <c r="B146" s="176"/>
      <c r="C146" s="236" t="s">
        <v>189</v>
      </c>
      <c r="D146" s="236" t="s">
        <v>152</v>
      </c>
      <c r="E146" s="237" t="s">
        <v>182</v>
      </c>
      <c r="F146" s="238" t="s">
        <v>271</v>
      </c>
      <c r="G146" s="239" t="s">
        <v>163</v>
      </c>
      <c r="H146" s="240">
        <v>11.352</v>
      </c>
      <c r="I146" s="165"/>
      <c r="J146" s="241">
        <f>ROUND(I146*H146,0)</f>
        <v>0</v>
      </c>
      <c r="K146" s="238" t="s">
        <v>156</v>
      </c>
      <c r="L146" s="29"/>
      <c r="M146" s="111" t="s">
        <v>1</v>
      </c>
      <c r="N146" s="112" t="s">
        <v>40</v>
      </c>
      <c r="O146" s="113">
        <v>9.9000000000000005E-2</v>
      </c>
      <c r="P146" s="113">
        <f>O146*H146</f>
        <v>1.1238480000000002</v>
      </c>
      <c r="Q146" s="113">
        <v>0</v>
      </c>
      <c r="R146" s="113">
        <f>Q146*H146</f>
        <v>0</v>
      </c>
      <c r="S146" s="113">
        <v>0</v>
      </c>
      <c r="T146" s="114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15" t="s">
        <v>157</v>
      </c>
      <c r="AT146" s="115" t="s">
        <v>152</v>
      </c>
      <c r="AU146" s="115" t="s">
        <v>84</v>
      </c>
      <c r="AY146" s="17" t="s">
        <v>150</v>
      </c>
      <c r="BE146" s="116">
        <f>IF(N146="základní",J146,0)</f>
        <v>0</v>
      </c>
      <c r="BF146" s="116">
        <f>IF(N146="snížená",J146,0)</f>
        <v>0</v>
      </c>
      <c r="BG146" s="116">
        <f>IF(N146="zákl. přenesená",J146,0)</f>
        <v>0</v>
      </c>
      <c r="BH146" s="116">
        <f>IF(N146="sníž. přenesená",J146,0)</f>
        <v>0</v>
      </c>
      <c r="BI146" s="116">
        <f>IF(N146="nulová",J146,0)</f>
        <v>0</v>
      </c>
      <c r="BJ146" s="17" t="s">
        <v>8</v>
      </c>
      <c r="BK146" s="116">
        <f>ROUND(I146*H146,0)</f>
        <v>0</v>
      </c>
      <c r="BL146" s="17" t="s">
        <v>157</v>
      </c>
      <c r="BM146" s="115" t="s">
        <v>887</v>
      </c>
    </row>
    <row r="147" spans="1:65" s="13" customFormat="1">
      <c r="B147" s="242"/>
      <c r="C147" s="243"/>
      <c r="D147" s="244" t="s">
        <v>159</v>
      </c>
      <c r="E147" s="245" t="s">
        <v>1</v>
      </c>
      <c r="F147" s="246" t="s">
        <v>263</v>
      </c>
      <c r="G147" s="243"/>
      <c r="H147" s="247">
        <v>39.353999999999999</v>
      </c>
      <c r="I147" s="243"/>
      <c r="J147" s="243"/>
      <c r="K147" s="243"/>
      <c r="L147" s="117"/>
      <c r="M147" s="119"/>
      <c r="N147" s="120"/>
      <c r="O147" s="120"/>
      <c r="P147" s="120"/>
      <c r="Q147" s="120"/>
      <c r="R147" s="120"/>
      <c r="S147" s="120"/>
      <c r="T147" s="121"/>
      <c r="AT147" s="118" t="s">
        <v>159</v>
      </c>
      <c r="AU147" s="118" t="s">
        <v>84</v>
      </c>
      <c r="AV147" s="13" t="s">
        <v>84</v>
      </c>
      <c r="AW147" s="13" t="s">
        <v>31</v>
      </c>
      <c r="AX147" s="13" t="s">
        <v>75</v>
      </c>
      <c r="AY147" s="118" t="s">
        <v>150</v>
      </c>
    </row>
    <row r="148" spans="1:65" s="13" customFormat="1">
      <c r="B148" s="242"/>
      <c r="C148" s="243"/>
      <c r="D148" s="244" t="s">
        <v>159</v>
      </c>
      <c r="E148" s="245" t="s">
        <v>1</v>
      </c>
      <c r="F148" s="246" t="s">
        <v>884</v>
      </c>
      <c r="G148" s="243"/>
      <c r="H148" s="247">
        <v>-28.001999999999999</v>
      </c>
      <c r="I148" s="243"/>
      <c r="J148" s="243"/>
      <c r="K148" s="243"/>
      <c r="L148" s="117"/>
      <c r="M148" s="119"/>
      <c r="N148" s="120"/>
      <c r="O148" s="120"/>
      <c r="P148" s="120"/>
      <c r="Q148" s="120"/>
      <c r="R148" s="120"/>
      <c r="S148" s="120"/>
      <c r="T148" s="121"/>
      <c r="AT148" s="118" t="s">
        <v>159</v>
      </c>
      <c r="AU148" s="118" t="s">
        <v>84</v>
      </c>
      <c r="AV148" s="13" t="s">
        <v>84</v>
      </c>
      <c r="AW148" s="13" t="s">
        <v>31</v>
      </c>
      <c r="AX148" s="13" t="s">
        <v>75</v>
      </c>
      <c r="AY148" s="118" t="s">
        <v>150</v>
      </c>
    </row>
    <row r="149" spans="1:65" s="14" customFormat="1">
      <c r="B149" s="248"/>
      <c r="C149" s="249"/>
      <c r="D149" s="244" t="s">
        <v>159</v>
      </c>
      <c r="E149" s="250" t="s">
        <v>1</v>
      </c>
      <c r="F149" s="251" t="s">
        <v>169</v>
      </c>
      <c r="G149" s="249"/>
      <c r="H149" s="252">
        <v>11.352</v>
      </c>
      <c r="I149" s="249"/>
      <c r="J149" s="249"/>
      <c r="K149" s="249"/>
      <c r="L149" s="122"/>
      <c r="M149" s="124"/>
      <c r="N149" s="125"/>
      <c r="O149" s="125"/>
      <c r="P149" s="125"/>
      <c r="Q149" s="125"/>
      <c r="R149" s="125"/>
      <c r="S149" s="125"/>
      <c r="T149" s="126"/>
      <c r="AT149" s="123" t="s">
        <v>159</v>
      </c>
      <c r="AU149" s="123" t="s">
        <v>84</v>
      </c>
      <c r="AV149" s="14" t="s">
        <v>167</v>
      </c>
      <c r="AW149" s="14" t="s">
        <v>31</v>
      </c>
      <c r="AX149" s="14" t="s">
        <v>8</v>
      </c>
      <c r="AY149" s="123" t="s">
        <v>150</v>
      </c>
    </row>
    <row r="150" spans="1:65" s="2" customFormat="1" ht="37.9" customHeight="1">
      <c r="A150" s="28"/>
      <c r="B150" s="176"/>
      <c r="C150" s="236" t="s">
        <v>195</v>
      </c>
      <c r="D150" s="236" t="s">
        <v>152</v>
      </c>
      <c r="E150" s="237" t="s">
        <v>186</v>
      </c>
      <c r="F150" s="238" t="s">
        <v>273</v>
      </c>
      <c r="G150" s="239" t="s">
        <v>163</v>
      </c>
      <c r="H150" s="240">
        <v>227.04</v>
      </c>
      <c r="I150" s="165"/>
      <c r="J150" s="241">
        <f>ROUND(I150*H150,0)</f>
        <v>0</v>
      </c>
      <c r="K150" s="238" t="s">
        <v>156</v>
      </c>
      <c r="L150" s="29"/>
      <c r="M150" s="111" t="s">
        <v>1</v>
      </c>
      <c r="N150" s="112" t="s">
        <v>40</v>
      </c>
      <c r="O150" s="113">
        <v>6.0000000000000001E-3</v>
      </c>
      <c r="P150" s="113">
        <f>O150*H150</f>
        <v>1.3622399999999999</v>
      </c>
      <c r="Q150" s="113">
        <v>0</v>
      </c>
      <c r="R150" s="113">
        <f>Q150*H150</f>
        <v>0</v>
      </c>
      <c r="S150" s="113">
        <v>0</v>
      </c>
      <c r="T150" s="114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15" t="s">
        <v>157</v>
      </c>
      <c r="AT150" s="115" t="s">
        <v>152</v>
      </c>
      <c r="AU150" s="115" t="s">
        <v>84</v>
      </c>
      <c r="AY150" s="17" t="s">
        <v>150</v>
      </c>
      <c r="BE150" s="116">
        <f>IF(N150="základní",J150,0)</f>
        <v>0</v>
      </c>
      <c r="BF150" s="116">
        <f>IF(N150="snížená",J150,0)</f>
        <v>0</v>
      </c>
      <c r="BG150" s="116">
        <f>IF(N150="zákl. přenesená",J150,0)</f>
        <v>0</v>
      </c>
      <c r="BH150" s="116">
        <f>IF(N150="sníž. přenesená",J150,0)</f>
        <v>0</v>
      </c>
      <c r="BI150" s="116">
        <f>IF(N150="nulová",J150,0)</f>
        <v>0</v>
      </c>
      <c r="BJ150" s="17" t="s">
        <v>8</v>
      </c>
      <c r="BK150" s="116">
        <f>ROUND(I150*H150,0)</f>
        <v>0</v>
      </c>
      <c r="BL150" s="17" t="s">
        <v>157</v>
      </c>
      <c r="BM150" s="115" t="s">
        <v>888</v>
      </c>
    </row>
    <row r="151" spans="1:65" s="13" customFormat="1">
      <c r="B151" s="242"/>
      <c r="C151" s="243"/>
      <c r="D151" s="244" t="s">
        <v>159</v>
      </c>
      <c r="E151" s="245" t="s">
        <v>1</v>
      </c>
      <c r="F151" s="246" t="s">
        <v>263</v>
      </c>
      <c r="G151" s="243"/>
      <c r="H151" s="247">
        <v>39.353999999999999</v>
      </c>
      <c r="I151" s="243"/>
      <c r="J151" s="243"/>
      <c r="K151" s="243"/>
      <c r="L151" s="117"/>
      <c r="M151" s="119"/>
      <c r="N151" s="120"/>
      <c r="O151" s="120"/>
      <c r="P151" s="120"/>
      <c r="Q151" s="120"/>
      <c r="R151" s="120"/>
      <c r="S151" s="120"/>
      <c r="T151" s="121"/>
      <c r="AT151" s="118" t="s">
        <v>159</v>
      </c>
      <c r="AU151" s="118" t="s">
        <v>84</v>
      </c>
      <c r="AV151" s="13" t="s">
        <v>84</v>
      </c>
      <c r="AW151" s="13" t="s">
        <v>31</v>
      </c>
      <c r="AX151" s="13" t="s">
        <v>75</v>
      </c>
      <c r="AY151" s="118" t="s">
        <v>150</v>
      </c>
    </row>
    <row r="152" spans="1:65" s="13" customFormat="1">
      <c r="B152" s="242"/>
      <c r="C152" s="243"/>
      <c r="D152" s="244" t="s">
        <v>159</v>
      </c>
      <c r="E152" s="245" t="s">
        <v>1</v>
      </c>
      <c r="F152" s="246" t="s">
        <v>884</v>
      </c>
      <c r="G152" s="243"/>
      <c r="H152" s="247">
        <v>-28.001999999999999</v>
      </c>
      <c r="I152" s="243"/>
      <c r="J152" s="243"/>
      <c r="K152" s="243"/>
      <c r="L152" s="117"/>
      <c r="M152" s="119"/>
      <c r="N152" s="120"/>
      <c r="O152" s="120"/>
      <c r="P152" s="120"/>
      <c r="Q152" s="120"/>
      <c r="R152" s="120"/>
      <c r="S152" s="120"/>
      <c r="T152" s="121"/>
      <c r="AT152" s="118" t="s">
        <v>159</v>
      </c>
      <c r="AU152" s="118" t="s">
        <v>84</v>
      </c>
      <c r="AV152" s="13" t="s">
        <v>84</v>
      </c>
      <c r="AW152" s="13" t="s">
        <v>31</v>
      </c>
      <c r="AX152" s="13" t="s">
        <v>75</v>
      </c>
      <c r="AY152" s="118" t="s">
        <v>150</v>
      </c>
    </row>
    <row r="153" spans="1:65" s="14" customFormat="1">
      <c r="B153" s="248"/>
      <c r="C153" s="249"/>
      <c r="D153" s="244" t="s">
        <v>159</v>
      </c>
      <c r="E153" s="250" t="s">
        <v>1</v>
      </c>
      <c r="F153" s="251" t="s">
        <v>169</v>
      </c>
      <c r="G153" s="249"/>
      <c r="H153" s="252">
        <v>11.352</v>
      </c>
      <c r="I153" s="249"/>
      <c r="J153" s="249"/>
      <c r="K153" s="249"/>
      <c r="L153" s="122"/>
      <c r="M153" s="124"/>
      <c r="N153" s="125"/>
      <c r="O153" s="125"/>
      <c r="P153" s="125"/>
      <c r="Q153" s="125"/>
      <c r="R153" s="125"/>
      <c r="S153" s="125"/>
      <c r="T153" s="126"/>
      <c r="AT153" s="123" t="s">
        <v>159</v>
      </c>
      <c r="AU153" s="123" t="s">
        <v>84</v>
      </c>
      <c r="AV153" s="14" t="s">
        <v>167</v>
      </c>
      <c r="AW153" s="14" t="s">
        <v>31</v>
      </c>
      <c r="AX153" s="14" t="s">
        <v>8</v>
      </c>
      <c r="AY153" s="123" t="s">
        <v>150</v>
      </c>
    </row>
    <row r="154" spans="1:65" s="13" customFormat="1">
      <c r="B154" s="242"/>
      <c r="C154" s="243"/>
      <c r="D154" s="244" t="s">
        <v>159</v>
      </c>
      <c r="E154" s="243"/>
      <c r="F154" s="246" t="s">
        <v>886</v>
      </c>
      <c r="G154" s="243"/>
      <c r="H154" s="247">
        <v>227.04</v>
      </c>
      <c r="I154" s="243"/>
      <c r="J154" s="243"/>
      <c r="K154" s="243"/>
      <c r="L154" s="117"/>
      <c r="M154" s="119"/>
      <c r="N154" s="120"/>
      <c r="O154" s="120"/>
      <c r="P154" s="120"/>
      <c r="Q154" s="120"/>
      <c r="R154" s="120"/>
      <c r="S154" s="120"/>
      <c r="T154" s="121"/>
      <c r="AT154" s="118" t="s">
        <v>159</v>
      </c>
      <c r="AU154" s="118" t="s">
        <v>84</v>
      </c>
      <c r="AV154" s="13" t="s">
        <v>84</v>
      </c>
      <c r="AW154" s="13" t="s">
        <v>3</v>
      </c>
      <c r="AX154" s="13" t="s">
        <v>8</v>
      </c>
      <c r="AY154" s="118" t="s">
        <v>150</v>
      </c>
    </row>
    <row r="155" spans="1:65" s="2" customFormat="1" ht="24.2" customHeight="1">
      <c r="A155" s="28"/>
      <c r="B155" s="176"/>
      <c r="C155" s="236" t="s">
        <v>202</v>
      </c>
      <c r="D155" s="236" t="s">
        <v>152</v>
      </c>
      <c r="E155" s="237" t="s">
        <v>283</v>
      </c>
      <c r="F155" s="238" t="s">
        <v>284</v>
      </c>
      <c r="G155" s="239" t="s">
        <v>163</v>
      </c>
      <c r="H155" s="240">
        <v>56.003</v>
      </c>
      <c r="I155" s="165"/>
      <c r="J155" s="241">
        <f>ROUND(I155*H155,0)</f>
        <v>0</v>
      </c>
      <c r="K155" s="238" t="s">
        <v>156</v>
      </c>
      <c r="L155" s="29"/>
      <c r="M155" s="111" t="s">
        <v>1</v>
      </c>
      <c r="N155" s="112" t="s">
        <v>40</v>
      </c>
      <c r="O155" s="113">
        <v>0.32800000000000001</v>
      </c>
      <c r="P155" s="113">
        <f>O155*H155</f>
        <v>18.368984000000001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15" t="s">
        <v>157</v>
      </c>
      <c r="AT155" s="115" t="s">
        <v>152</v>
      </c>
      <c r="AU155" s="115" t="s">
        <v>84</v>
      </c>
      <c r="AY155" s="17" t="s">
        <v>150</v>
      </c>
      <c r="BE155" s="116">
        <f>IF(N155="základní",J155,0)</f>
        <v>0</v>
      </c>
      <c r="BF155" s="116">
        <f>IF(N155="snížená",J155,0)</f>
        <v>0</v>
      </c>
      <c r="BG155" s="116">
        <f>IF(N155="zákl. přenesená",J155,0)</f>
        <v>0</v>
      </c>
      <c r="BH155" s="116">
        <f>IF(N155="sníž. přenesená",J155,0)</f>
        <v>0</v>
      </c>
      <c r="BI155" s="116">
        <f>IF(N155="nulová",J155,0)</f>
        <v>0</v>
      </c>
      <c r="BJ155" s="17" t="s">
        <v>8</v>
      </c>
      <c r="BK155" s="116">
        <f>ROUND(I155*H155,0)</f>
        <v>0</v>
      </c>
      <c r="BL155" s="17" t="s">
        <v>157</v>
      </c>
      <c r="BM155" s="115" t="s">
        <v>889</v>
      </c>
    </row>
    <row r="156" spans="1:65" s="13" customFormat="1">
      <c r="B156" s="242"/>
      <c r="C156" s="243"/>
      <c r="D156" s="244" t="s">
        <v>159</v>
      </c>
      <c r="E156" s="245" t="s">
        <v>1</v>
      </c>
      <c r="F156" s="246" t="s">
        <v>245</v>
      </c>
      <c r="G156" s="243"/>
      <c r="H156" s="247">
        <v>78.706999999999994</v>
      </c>
      <c r="I156" s="243"/>
      <c r="J156" s="243"/>
      <c r="K156" s="243"/>
      <c r="L156" s="117"/>
      <c r="M156" s="119"/>
      <c r="N156" s="120"/>
      <c r="O156" s="120"/>
      <c r="P156" s="120"/>
      <c r="Q156" s="120"/>
      <c r="R156" s="120"/>
      <c r="S156" s="120"/>
      <c r="T156" s="121"/>
      <c r="AT156" s="118" t="s">
        <v>159</v>
      </c>
      <c r="AU156" s="118" t="s">
        <v>84</v>
      </c>
      <c r="AV156" s="13" t="s">
        <v>84</v>
      </c>
      <c r="AW156" s="13" t="s">
        <v>31</v>
      </c>
      <c r="AX156" s="13" t="s">
        <v>75</v>
      </c>
      <c r="AY156" s="118" t="s">
        <v>150</v>
      </c>
    </row>
    <row r="157" spans="1:65" s="13" customFormat="1">
      <c r="B157" s="242"/>
      <c r="C157" s="243"/>
      <c r="D157" s="244" t="s">
        <v>159</v>
      </c>
      <c r="E157" s="245" t="s">
        <v>1</v>
      </c>
      <c r="F157" s="246" t="s">
        <v>890</v>
      </c>
      <c r="G157" s="243"/>
      <c r="H157" s="247">
        <v>-3.7839999999999998</v>
      </c>
      <c r="I157" s="243"/>
      <c r="J157" s="243"/>
      <c r="K157" s="243"/>
      <c r="L157" s="117"/>
      <c r="M157" s="119"/>
      <c r="N157" s="120"/>
      <c r="O157" s="120"/>
      <c r="P157" s="120"/>
      <c r="Q157" s="120"/>
      <c r="R157" s="120"/>
      <c r="S157" s="120"/>
      <c r="T157" s="121"/>
      <c r="AT157" s="118" t="s">
        <v>159</v>
      </c>
      <c r="AU157" s="118" t="s">
        <v>84</v>
      </c>
      <c r="AV157" s="13" t="s">
        <v>84</v>
      </c>
      <c r="AW157" s="13" t="s">
        <v>31</v>
      </c>
      <c r="AX157" s="13" t="s">
        <v>75</v>
      </c>
      <c r="AY157" s="118" t="s">
        <v>150</v>
      </c>
    </row>
    <row r="158" spans="1:65" s="13" customFormat="1">
      <c r="B158" s="242"/>
      <c r="C158" s="243"/>
      <c r="D158" s="244" t="s">
        <v>159</v>
      </c>
      <c r="E158" s="245" t="s">
        <v>1</v>
      </c>
      <c r="F158" s="246" t="s">
        <v>891</v>
      </c>
      <c r="G158" s="243"/>
      <c r="H158" s="247">
        <v>-18.920000000000002</v>
      </c>
      <c r="I158" s="243"/>
      <c r="J158" s="243"/>
      <c r="K158" s="243"/>
      <c r="L158" s="117"/>
      <c r="M158" s="119"/>
      <c r="N158" s="120"/>
      <c r="O158" s="120"/>
      <c r="P158" s="120"/>
      <c r="Q158" s="120"/>
      <c r="R158" s="120"/>
      <c r="S158" s="120"/>
      <c r="T158" s="121"/>
      <c r="AT158" s="118" t="s">
        <v>159</v>
      </c>
      <c r="AU158" s="118" t="s">
        <v>84</v>
      </c>
      <c r="AV158" s="13" t="s">
        <v>84</v>
      </c>
      <c r="AW158" s="13" t="s">
        <v>31</v>
      </c>
      <c r="AX158" s="13" t="s">
        <v>75</v>
      </c>
      <c r="AY158" s="118" t="s">
        <v>150</v>
      </c>
    </row>
    <row r="159" spans="1:65" s="14" customFormat="1">
      <c r="B159" s="248"/>
      <c r="C159" s="249"/>
      <c r="D159" s="244" t="s">
        <v>159</v>
      </c>
      <c r="E159" s="250" t="s">
        <v>859</v>
      </c>
      <c r="F159" s="251" t="s">
        <v>169</v>
      </c>
      <c r="G159" s="249"/>
      <c r="H159" s="252">
        <v>56.003</v>
      </c>
      <c r="I159" s="249"/>
      <c r="J159" s="249"/>
      <c r="K159" s="249"/>
      <c r="L159" s="122"/>
      <c r="M159" s="124"/>
      <c r="N159" s="125"/>
      <c r="O159" s="125"/>
      <c r="P159" s="125"/>
      <c r="Q159" s="125"/>
      <c r="R159" s="125"/>
      <c r="S159" s="125"/>
      <c r="T159" s="126"/>
      <c r="AT159" s="123" t="s">
        <v>159</v>
      </c>
      <c r="AU159" s="123" t="s">
        <v>84</v>
      </c>
      <c r="AV159" s="14" t="s">
        <v>167</v>
      </c>
      <c r="AW159" s="14" t="s">
        <v>31</v>
      </c>
      <c r="AX159" s="14" t="s">
        <v>8</v>
      </c>
      <c r="AY159" s="123" t="s">
        <v>150</v>
      </c>
    </row>
    <row r="160" spans="1:65" s="2" customFormat="1" ht="24.2" customHeight="1">
      <c r="A160" s="28"/>
      <c r="B160" s="176"/>
      <c r="C160" s="236" t="s">
        <v>207</v>
      </c>
      <c r="D160" s="236" t="s">
        <v>152</v>
      </c>
      <c r="E160" s="237" t="s">
        <v>892</v>
      </c>
      <c r="F160" s="238" t="s">
        <v>893</v>
      </c>
      <c r="G160" s="239" t="s">
        <v>163</v>
      </c>
      <c r="H160" s="240">
        <v>18.920000000000002</v>
      </c>
      <c r="I160" s="165"/>
      <c r="J160" s="241">
        <f>ROUND(I160*H160,0)</f>
        <v>0</v>
      </c>
      <c r="K160" s="238" t="s">
        <v>156</v>
      </c>
      <c r="L160" s="29"/>
      <c r="M160" s="111" t="s">
        <v>1</v>
      </c>
      <c r="N160" s="112" t="s">
        <v>40</v>
      </c>
      <c r="O160" s="113">
        <v>0.435</v>
      </c>
      <c r="P160" s="113">
        <f>O160*H160</f>
        <v>8.2302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15" t="s">
        <v>157</v>
      </c>
      <c r="AT160" s="115" t="s">
        <v>152</v>
      </c>
      <c r="AU160" s="115" t="s">
        <v>84</v>
      </c>
      <c r="AY160" s="17" t="s">
        <v>150</v>
      </c>
      <c r="BE160" s="116">
        <f>IF(N160="základní",J160,0)</f>
        <v>0</v>
      </c>
      <c r="BF160" s="116">
        <f>IF(N160="snížená",J160,0)</f>
        <v>0</v>
      </c>
      <c r="BG160" s="116">
        <f>IF(N160="zákl. přenesená",J160,0)</f>
        <v>0</v>
      </c>
      <c r="BH160" s="116">
        <f>IF(N160="sníž. přenesená",J160,0)</f>
        <v>0</v>
      </c>
      <c r="BI160" s="116">
        <f>IF(N160="nulová",J160,0)</f>
        <v>0</v>
      </c>
      <c r="BJ160" s="17" t="s">
        <v>8</v>
      </c>
      <c r="BK160" s="116">
        <f>ROUND(I160*H160,0)</f>
        <v>0</v>
      </c>
      <c r="BL160" s="17" t="s">
        <v>157</v>
      </c>
      <c r="BM160" s="115" t="s">
        <v>894</v>
      </c>
    </row>
    <row r="161" spans="1:65" s="13" customFormat="1">
      <c r="B161" s="242"/>
      <c r="C161" s="243"/>
      <c r="D161" s="244" t="s">
        <v>159</v>
      </c>
      <c r="E161" s="245" t="s">
        <v>1</v>
      </c>
      <c r="F161" s="246" t="s">
        <v>895</v>
      </c>
      <c r="G161" s="243"/>
      <c r="H161" s="247">
        <v>18.920000000000002</v>
      </c>
      <c r="I161" s="243"/>
      <c r="J161" s="243"/>
      <c r="K161" s="243"/>
      <c r="L161" s="117"/>
      <c r="M161" s="119"/>
      <c r="N161" s="120"/>
      <c r="O161" s="120"/>
      <c r="P161" s="120"/>
      <c r="Q161" s="120"/>
      <c r="R161" s="120"/>
      <c r="S161" s="120"/>
      <c r="T161" s="121"/>
      <c r="AT161" s="118" t="s">
        <v>159</v>
      </c>
      <c r="AU161" s="118" t="s">
        <v>84</v>
      </c>
      <c r="AV161" s="13" t="s">
        <v>84</v>
      </c>
      <c r="AW161" s="13" t="s">
        <v>31</v>
      </c>
      <c r="AX161" s="13" t="s">
        <v>75</v>
      </c>
      <c r="AY161" s="118" t="s">
        <v>150</v>
      </c>
    </row>
    <row r="162" spans="1:65" s="14" customFormat="1">
      <c r="B162" s="248"/>
      <c r="C162" s="249"/>
      <c r="D162" s="244" t="s">
        <v>159</v>
      </c>
      <c r="E162" s="250" t="s">
        <v>251</v>
      </c>
      <c r="F162" s="251" t="s">
        <v>169</v>
      </c>
      <c r="G162" s="249"/>
      <c r="H162" s="252">
        <v>18.920000000000002</v>
      </c>
      <c r="I162" s="249"/>
      <c r="J162" s="249"/>
      <c r="K162" s="249"/>
      <c r="L162" s="122"/>
      <c r="M162" s="124"/>
      <c r="N162" s="125"/>
      <c r="O162" s="125"/>
      <c r="P162" s="125"/>
      <c r="Q162" s="125"/>
      <c r="R162" s="125"/>
      <c r="S162" s="125"/>
      <c r="T162" s="126"/>
      <c r="AT162" s="123" t="s">
        <v>159</v>
      </c>
      <c r="AU162" s="123" t="s">
        <v>84</v>
      </c>
      <c r="AV162" s="14" t="s">
        <v>167</v>
      </c>
      <c r="AW162" s="14" t="s">
        <v>31</v>
      </c>
      <c r="AX162" s="14" t="s">
        <v>8</v>
      </c>
      <c r="AY162" s="123" t="s">
        <v>150</v>
      </c>
    </row>
    <row r="163" spans="1:65" s="2" customFormat="1" ht="16.5" customHeight="1">
      <c r="A163" s="28"/>
      <c r="B163" s="176"/>
      <c r="C163" s="253" t="s">
        <v>211</v>
      </c>
      <c r="D163" s="253" t="s">
        <v>291</v>
      </c>
      <c r="E163" s="254" t="s">
        <v>896</v>
      </c>
      <c r="F163" s="255" t="s">
        <v>897</v>
      </c>
      <c r="G163" s="256" t="s">
        <v>192</v>
      </c>
      <c r="H163" s="257">
        <v>35.948</v>
      </c>
      <c r="I163" s="166"/>
      <c r="J163" s="258">
        <f>ROUND(I163*H163,0)</f>
        <v>0</v>
      </c>
      <c r="K163" s="255" t="s">
        <v>156</v>
      </c>
      <c r="L163" s="131"/>
      <c r="M163" s="132" t="s">
        <v>1</v>
      </c>
      <c r="N163" s="133" t="s">
        <v>40</v>
      </c>
      <c r="O163" s="113">
        <v>0</v>
      </c>
      <c r="P163" s="113">
        <f>O163*H163</f>
        <v>0</v>
      </c>
      <c r="Q163" s="113">
        <v>1</v>
      </c>
      <c r="R163" s="113">
        <f>Q163*H163</f>
        <v>35.948</v>
      </c>
      <c r="S163" s="113">
        <v>0</v>
      </c>
      <c r="T163" s="114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15" t="s">
        <v>189</v>
      </c>
      <c r="AT163" s="115" t="s">
        <v>291</v>
      </c>
      <c r="AU163" s="115" t="s">
        <v>84</v>
      </c>
      <c r="AY163" s="17" t="s">
        <v>150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7" t="s">
        <v>8</v>
      </c>
      <c r="BK163" s="116">
        <f>ROUND(I163*H163,0)</f>
        <v>0</v>
      </c>
      <c r="BL163" s="17" t="s">
        <v>157</v>
      </c>
      <c r="BM163" s="115" t="s">
        <v>898</v>
      </c>
    </row>
    <row r="164" spans="1:65" s="13" customFormat="1">
      <c r="B164" s="242"/>
      <c r="C164" s="243"/>
      <c r="D164" s="244" t="s">
        <v>159</v>
      </c>
      <c r="E164" s="245" t="s">
        <v>1</v>
      </c>
      <c r="F164" s="246" t="s">
        <v>899</v>
      </c>
      <c r="G164" s="243"/>
      <c r="H164" s="247">
        <v>35.948</v>
      </c>
      <c r="I164" s="243"/>
      <c r="J164" s="243"/>
      <c r="K164" s="243"/>
      <c r="L164" s="117"/>
      <c r="M164" s="119"/>
      <c r="N164" s="120"/>
      <c r="O164" s="120"/>
      <c r="P164" s="120"/>
      <c r="Q164" s="120"/>
      <c r="R164" s="120"/>
      <c r="S164" s="120"/>
      <c r="T164" s="121"/>
      <c r="AT164" s="118" t="s">
        <v>159</v>
      </c>
      <c r="AU164" s="118" t="s">
        <v>84</v>
      </c>
      <c r="AV164" s="13" t="s">
        <v>84</v>
      </c>
      <c r="AW164" s="13" t="s">
        <v>31</v>
      </c>
      <c r="AX164" s="13" t="s">
        <v>8</v>
      </c>
      <c r="AY164" s="118" t="s">
        <v>150</v>
      </c>
    </row>
    <row r="165" spans="1:65" s="12" customFormat="1" ht="22.9" customHeight="1">
      <c r="B165" s="229"/>
      <c r="C165" s="230"/>
      <c r="D165" s="231" t="s">
        <v>74</v>
      </c>
      <c r="E165" s="234" t="s">
        <v>157</v>
      </c>
      <c r="F165" s="234" t="s">
        <v>900</v>
      </c>
      <c r="G165" s="230"/>
      <c r="H165" s="230"/>
      <c r="I165" s="230"/>
      <c r="J165" s="235">
        <f>BK165</f>
        <v>0</v>
      </c>
      <c r="K165" s="230"/>
      <c r="L165" s="103"/>
      <c r="M165" s="105"/>
      <c r="N165" s="106"/>
      <c r="O165" s="106"/>
      <c r="P165" s="107">
        <f>SUM(P166:P176)</f>
        <v>11.49694</v>
      </c>
      <c r="Q165" s="106"/>
      <c r="R165" s="107">
        <f>SUM(R166:R176)</f>
        <v>9.2538095088799999</v>
      </c>
      <c r="S165" s="106"/>
      <c r="T165" s="108">
        <f>SUM(T166:T176)</f>
        <v>0</v>
      </c>
      <c r="AR165" s="104" t="s">
        <v>8</v>
      </c>
      <c r="AT165" s="109" t="s">
        <v>74</v>
      </c>
      <c r="AU165" s="109" t="s">
        <v>8</v>
      </c>
      <c r="AY165" s="104" t="s">
        <v>150</v>
      </c>
      <c r="BK165" s="110">
        <f>SUM(BK166:BK176)</f>
        <v>0</v>
      </c>
    </row>
    <row r="166" spans="1:65" s="2" customFormat="1" ht="24.2" customHeight="1">
      <c r="A166" s="28"/>
      <c r="B166" s="176"/>
      <c r="C166" s="236" t="s">
        <v>217</v>
      </c>
      <c r="D166" s="236" t="s">
        <v>152</v>
      </c>
      <c r="E166" s="237" t="s">
        <v>901</v>
      </c>
      <c r="F166" s="238" t="s">
        <v>902</v>
      </c>
      <c r="G166" s="239" t="s">
        <v>163</v>
      </c>
      <c r="H166" s="240">
        <v>3.7839999999999998</v>
      </c>
      <c r="I166" s="165"/>
      <c r="J166" s="241">
        <f>ROUND(I166*H166,0)</f>
        <v>0</v>
      </c>
      <c r="K166" s="238" t="s">
        <v>156</v>
      </c>
      <c r="L166" s="29"/>
      <c r="M166" s="111" t="s">
        <v>1</v>
      </c>
      <c r="N166" s="112" t="s">
        <v>40</v>
      </c>
      <c r="O166" s="113">
        <v>1.6950000000000001</v>
      </c>
      <c r="P166" s="113">
        <f>O166*H166</f>
        <v>6.4138799999999998</v>
      </c>
      <c r="Q166" s="113">
        <v>1.8907700000000001</v>
      </c>
      <c r="R166" s="113">
        <f>Q166*H166</f>
        <v>7.1546736800000001</v>
      </c>
      <c r="S166" s="113">
        <v>0</v>
      </c>
      <c r="T166" s="114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15" t="s">
        <v>157</v>
      </c>
      <c r="AT166" s="115" t="s">
        <v>152</v>
      </c>
      <c r="AU166" s="115" t="s">
        <v>84</v>
      </c>
      <c r="AY166" s="17" t="s">
        <v>150</v>
      </c>
      <c r="BE166" s="116">
        <f>IF(N166="základní",J166,0)</f>
        <v>0</v>
      </c>
      <c r="BF166" s="116">
        <f>IF(N166="snížená",J166,0)</f>
        <v>0</v>
      </c>
      <c r="BG166" s="116">
        <f>IF(N166="zákl. přenesená",J166,0)</f>
        <v>0</v>
      </c>
      <c r="BH166" s="116">
        <f>IF(N166="sníž. přenesená",J166,0)</f>
        <v>0</v>
      </c>
      <c r="BI166" s="116">
        <f>IF(N166="nulová",J166,0)</f>
        <v>0</v>
      </c>
      <c r="BJ166" s="17" t="s">
        <v>8</v>
      </c>
      <c r="BK166" s="116">
        <f>ROUND(I166*H166,0)</f>
        <v>0</v>
      </c>
      <c r="BL166" s="17" t="s">
        <v>157</v>
      </c>
      <c r="BM166" s="115" t="s">
        <v>903</v>
      </c>
    </row>
    <row r="167" spans="1:65" s="13" customFormat="1">
      <c r="B167" s="242"/>
      <c r="C167" s="243"/>
      <c r="D167" s="244" t="s">
        <v>159</v>
      </c>
      <c r="E167" s="245" t="s">
        <v>1</v>
      </c>
      <c r="F167" s="246" t="s">
        <v>904</v>
      </c>
      <c r="G167" s="243"/>
      <c r="H167" s="247">
        <v>3.7839999999999998</v>
      </c>
      <c r="I167" s="243"/>
      <c r="J167" s="243"/>
      <c r="K167" s="243"/>
      <c r="L167" s="117"/>
      <c r="M167" s="119"/>
      <c r="N167" s="120"/>
      <c r="O167" s="120"/>
      <c r="P167" s="120"/>
      <c r="Q167" s="120"/>
      <c r="R167" s="120"/>
      <c r="S167" s="120"/>
      <c r="T167" s="121"/>
      <c r="AT167" s="118" t="s">
        <v>159</v>
      </c>
      <c r="AU167" s="118" t="s">
        <v>84</v>
      </c>
      <c r="AV167" s="13" t="s">
        <v>84</v>
      </c>
      <c r="AW167" s="13" t="s">
        <v>31</v>
      </c>
      <c r="AX167" s="13" t="s">
        <v>75</v>
      </c>
      <c r="AY167" s="118" t="s">
        <v>150</v>
      </c>
    </row>
    <row r="168" spans="1:65" s="14" customFormat="1">
      <c r="B168" s="248"/>
      <c r="C168" s="249"/>
      <c r="D168" s="244" t="s">
        <v>159</v>
      </c>
      <c r="E168" s="250" t="s">
        <v>304</v>
      </c>
      <c r="F168" s="251" t="s">
        <v>169</v>
      </c>
      <c r="G168" s="249"/>
      <c r="H168" s="252">
        <v>3.7839999999999998</v>
      </c>
      <c r="I168" s="249"/>
      <c r="J168" s="249"/>
      <c r="K168" s="249"/>
      <c r="L168" s="122"/>
      <c r="M168" s="124"/>
      <c r="N168" s="125"/>
      <c r="O168" s="125"/>
      <c r="P168" s="125"/>
      <c r="Q168" s="125"/>
      <c r="R168" s="125"/>
      <c r="S168" s="125"/>
      <c r="T168" s="126"/>
      <c r="AT168" s="123" t="s">
        <v>159</v>
      </c>
      <c r="AU168" s="123" t="s">
        <v>84</v>
      </c>
      <c r="AV168" s="14" t="s">
        <v>167</v>
      </c>
      <c r="AW168" s="14" t="s">
        <v>31</v>
      </c>
      <c r="AX168" s="14" t="s">
        <v>8</v>
      </c>
      <c r="AY168" s="123" t="s">
        <v>150</v>
      </c>
    </row>
    <row r="169" spans="1:65" s="158" customFormat="1" ht="21.75" customHeight="1">
      <c r="A169" s="152"/>
      <c r="B169" s="260"/>
      <c r="C169" s="261" t="s">
        <v>221</v>
      </c>
      <c r="D169" s="261" t="s">
        <v>152</v>
      </c>
      <c r="E169" s="262" t="s">
        <v>905</v>
      </c>
      <c r="F169" s="263" t="s">
        <v>906</v>
      </c>
      <c r="G169" s="264" t="s">
        <v>465</v>
      </c>
      <c r="H169" s="265">
        <v>4</v>
      </c>
      <c r="I169" s="165"/>
      <c r="J169" s="266">
        <f>ROUND(I169*H169,0)</f>
        <v>0</v>
      </c>
      <c r="K169" s="263" t="s">
        <v>156</v>
      </c>
      <c r="L169" s="153"/>
      <c r="M169" s="154" t="s">
        <v>1</v>
      </c>
      <c r="N169" s="155" t="s">
        <v>40</v>
      </c>
      <c r="O169" s="156">
        <v>1.05</v>
      </c>
      <c r="P169" s="156">
        <f>O169*H169</f>
        <v>4.2</v>
      </c>
      <c r="Q169" s="156">
        <v>0.223938</v>
      </c>
      <c r="R169" s="156">
        <f>Q169*H169</f>
        <v>0.89575199999999999</v>
      </c>
      <c r="S169" s="156">
        <v>0</v>
      </c>
      <c r="T169" s="157">
        <f>S169*H169</f>
        <v>0</v>
      </c>
      <c r="U169" s="152"/>
      <c r="V169" s="152"/>
      <c r="W169" s="152"/>
      <c r="X169" s="152"/>
      <c r="Y169" s="152"/>
      <c r="Z169" s="152"/>
      <c r="AA169" s="152"/>
      <c r="AB169" s="152"/>
      <c r="AC169" s="152"/>
      <c r="AD169" s="152"/>
      <c r="AE169" s="152"/>
      <c r="AR169" s="159" t="s">
        <v>157</v>
      </c>
      <c r="AT169" s="159" t="s">
        <v>152</v>
      </c>
      <c r="AU169" s="159" t="s">
        <v>84</v>
      </c>
      <c r="AY169" s="160" t="s">
        <v>150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60" t="s">
        <v>8</v>
      </c>
      <c r="BK169" s="161">
        <f>ROUND(I169*H169,0)</f>
        <v>0</v>
      </c>
      <c r="BL169" s="160" t="s">
        <v>157</v>
      </c>
      <c r="BM169" s="159" t="s">
        <v>907</v>
      </c>
    </row>
    <row r="170" spans="1:65" s="158" customFormat="1" ht="24.2" customHeight="1">
      <c r="A170" s="152"/>
      <c r="B170" s="260"/>
      <c r="C170" s="267" t="s">
        <v>9</v>
      </c>
      <c r="D170" s="267" t="s">
        <v>291</v>
      </c>
      <c r="E170" s="268" t="s">
        <v>908</v>
      </c>
      <c r="F170" s="269" t="s">
        <v>909</v>
      </c>
      <c r="G170" s="270" t="s">
        <v>465</v>
      </c>
      <c r="H170" s="271">
        <v>4</v>
      </c>
      <c r="I170" s="166"/>
      <c r="J170" s="272">
        <f>ROUND(I170*H170,0)</f>
        <v>0</v>
      </c>
      <c r="K170" s="269" t="s">
        <v>156</v>
      </c>
      <c r="L170" s="162"/>
      <c r="M170" s="163" t="s">
        <v>1</v>
      </c>
      <c r="N170" s="164" t="s">
        <v>40</v>
      </c>
      <c r="O170" s="156">
        <v>0</v>
      </c>
      <c r="P170" s="156">
        <f>O170*H170</f>
        <v>0</v>
      </c>
      <c r="Q170" s="156">
        <v>5.2999999999999999E-2</v>
      </c>
      <c r="R170" s="156">
        <f>Q170*H170</f>
        <v>0.21199999999999999</v>
      </c>
      <c r="S170" s="156">
        <v>0</v>
      </c>
      <c r="T170" s="157">
        <f>S170*H170</f>
        <v>0</v>
      </c>
      <c r="U170" s="152"/>
      <c r="V170" s="152"/>
      <c r="W170" s="152"/>
      <c r="X170" s="152"/>
      <c r="Y170" s="152"/>
      <c r="Z170" s="152"/>
      <c r="AA170" s="152"/>
      <c r="AB170" s="152"/>
      <c r="AC170" s="152"/>
      <c r="AD170" s="152"/>
      <c r="AE170" s="152"/>
      <c r="AR170" s="159" t="s">
        <v>189</v>
      </c>
      <c r="AT170" s="159" t="s">
        <v>291</v>
      </c>
      <c r="AU170" s="159" t="s">
        <v>84</v>
      </c>
      <c r="AY170" s="160" t="s">
        <v>150</v>
      </c>
      <c r="BE170" s="161">
        <f>IF(N170="základní",J170,0)</f>
        <v>0</v>
      </c>
      <c r="BF170" s="161">
        <f>IF(N170="snížená",J170,0)</f>
        <v>0</v>
      </c>
      <c r="BG170" s="161">
        <f>IF(N170="zákl. přenesená",J170,0)</f>
        <v>0</v>
      </c>
      <c r="BH170" s="161">
        <f>IF(N170="sníž. přenesená",J170,0)</f>
        <v>0</v>
      </c>
      <c r="BI170" s="161">
        <f>IF(N170="nulová",J170,0)</f>
        <v>0</v>
      </c>
      <c r="BJ170" s="160" t="s">
        <v>8</v>
      </c>
      <c r="BK170" s="161">
        <f>ROUND(I170*H170,0)</f>
        <v>0</v>
      </c>
      <c r="BL170" s="160" t="s">
        <v>157</v>
      </c>
      <c r="BM170" s="159" t="s">
        <v>910</v>
      </c>
    </row>
    <row r="171" spans="1:65" s="2" customFormat="1" ht="24.2" customHeight="1">
      <c r="A171" s="28"/>
      <c r="B171" s="176"/>
      <c r="C171" s="236" t="s">
        <v>230</v>
      </c>
      <c r="D171" s="236" t="s">
        <v>152</v>
      </c>
      <c r="E171" s="237" t="s">
        <v>911</v>
      </c>
      <c r="F171" s="238" t="s">
        <v>912</v>
      </c>
      <c r="G171" s="239" t="s">
        <v>163</v>
      </c>
      <c r="H171" s="240">
        <v>0.39500000000000002</v>
      </c>
      <c r="I171" s="165"/>
      <c r="J171" s="241">
        <f>ROUND(I171*H171,0)</f>
        <v>0</v>
      </c>
      <c r="K171" s="238" t="s">
        <v>156</v>
      </c>
      <c r="L171" s="29"/>
      <c r="M171" s="111" t="s">
        <v>1</v>
      </c>
      <c r="N171" s="112" t="s">
        <v>40</v>
      </c>
      <c r="O171" s="113">
        <v>1.208</v>
      </c>
      <c r="P171" s="113">
        <f>O171*H171</f>
        <v>0.47716000000000003</v>
      </c>
      <c r="Q171" s="113">
        <v>2.5018699999999998</v>
      </c>
      <c r="R171" s="113">
        <f>Q171*H171</f>
        <v>0.98823865</v>
      </c>
      <c r="S171" s="113">
        <v>0</v>
      </c>
      <c r="T171" s="114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15" t="s">
        <v>157</v>
      </c>
      <c r="AT171" s="115" t="s">
        <v>152</v>
      </c>
      <c r="AU171" s="115" t="s">
        <v>84</v>
      </c>
      <c r="AY171" s="17" t="s">
        <v>150</v>
      </c>
      <c r="BE171" s="116">
        <f>IF(N171="základní",J171,0)</f>
        <v>0</v>
      </c>
      <c r="BF171" s="116">
        <f>IF(N171="snížená",J171,0)</f>
        <v>0</v>
      </c>
      <c r="BG171" s="116">
        <f>IF(N171="zákl. přenesená",J171,0)</f>
        <v>0</v>
      </c>
      <c r="BH171" s="116">
        <f>IF(N171="sníž. přenesená",J171,0)</f>
        <v>0</v>
      </c>
      <c r="BI171" s="116">
        <f>IF(N171="nulová",J171,0)</f>
        <v>0</v>
      </c>
      <c r="BJ171" s="17" t="s">
        <v>8</v>
      </c>
      <c r="BK171" s="116">
        <f>ROUND(I171*H171,0)</f>
        <v>0</v>
      </c>
      <c r="BL171" s="17" t="s">
        <v>157</v>
      </c>
      <c r="BM171" s="115" t="s">
        <v>913</v>
      </c>
    </row>
    <row r="172" spans="1:65" s="13" customFormat="1">
      <c r="B172" s="242"/>
      <c r="C172" s="243"/>
      <c r="D172" s="244" t="s">
        <v>159</v>
      </c>
      <c r="E172" s="245" t="s">
        <v>1</v>
      </c>
      <c r="F172" s="246" t="s">
        <v>914</v>
      </c>
      <c r="G172" s="243"/>
      <c r="H172" s="247">
        <v>5.6000000000000001E-2</v>
      </c>
      <c r="I172" s="243"/>
      <c r="J172" s="243"/>
      <c r="K172" s="243"/>
      <c r="L172" s="117"/>
      <c r="M172" s="119"/>
      <c r="N172" s="120"/>
      <c r="O172" s="120"/>
      <c r="P172" s="120"/>
      <c r="Q172" s="120"/>
      <c r="R172" s="120"/>
      <c r="S172" s="120"/>
      <c r="T172" s="121"/>
      <c r="AT172" s="118" t="s">
        <v>159</v>
      </c>
      <c r="AU172" s="118" t="s">
        <v>84</v>
      </c>
      <c r="AV172" s="13" t="s">
        <v>84</v>
      </c>
      <c r="AW172" s="13" t="s">
        <v>31</v>
      </c>
      <c r="AX172" s="13" t="s">
        <v>75</v>
      </c>
      <c r="AY172" s="118" t="s">
        <v>150</v>
      </c>
    </row>
    <row r="173" spans="1:65" s="13" customFormat="1">
      <c r="B173" s="242"/>
      <c r="C173" s="243"/>
      <c r="D173" s="244" t="s">
        <v>159</v>
      </c>
      <c r="E173" s="245" t="s">
        <v>1</v>
      </c>
      <c r="F173" s="246" t="s">
        <v>915</v>
      </c>
      <c r="G173" s="243"/>
      <c r="H173" s="247">
        <v>0.33900000000000002</v>
      </c>
      <c r="I173" s="243"/>
      <c r="J173" s="243"/>
      <c r="K173" s="243"/>
      <c r="L173" s="117"/>
      <c r="M173" s="119"/>
      <c r="N173" s="120"/>
      <c r="O173" s="120"/>
      <c r="P173" s="120"/>
      <c r="Q173" s="120"/>
      <c r="R173" s="120"/>
      <c r="S173" s="120"/>
      <c r="T173" s="121"/>
      <c r="AT173" s="118" t="s">
        <v>159</v>
      </c>
      <c r="AU173" s="118" t="s">
        <v>84</v>
      </c>
      <c r="AV173" s="13" t="s">
        <v>84</v>
      </c>
      <c r="AW173" s="13" t="s">
        <v>31</v>
      </c>
      <c r="AX173" s="13" t="s">
        <v>75</v>
      </c>
      <c r="AY173" s="118" t="s">
        <v>150</v>
      </c>
    </row>
    <row r="174" spans="1:65" s="14" customFormat="1">
      <c r="B174" s="248"/>
      <c r="C174" s="249"/>
      <c r="D174" s="244" t="s">
        <v>159</v>
      </c>
      <c r="E174" s="250" t="s">
        <v>1</v>
      </c>
      <c r="F174" s="251" t="s">
        <v>169</v>
      </c>
      <c r="G174" s="249"/>
      <c r="H174" s="252">
        <v>0.39500000000000002</v>
      </c>
      <c r="I174" s="249"/>
      <c r="J174" s="249"/>
      <c r="K174" s="249"/>
      <c r="L174" s="122"/>
      <c r="M174" s="124"/>
      <c r="N174" s="125"/>
      <c r="O174" s="125"/>
      <c r="P174" s="125"/>
      <c r="Q174" s="125"/>
      <c r="R174" s="125"/>
      <c r="S174" s="125"/>
      <c r="T174" s="126"/>
      <c r="AT174" s="123" t="s">
        <v>159</v>
      </c>
      <c r="AU174" s="123" t="s">
        <v>84</v>
      </c>
      <c r="AV174" s="14" t="s">
        <v>167</v>
      </c>
      <c r="AW174" s="14" t="s">
        <v>31</v>
      </c>
      <c r="AX174" s="14" t="s">
        <v>8</v>
      </c>
      <c r="AY174" s="123" t="s">
        <v>150</v>
      </c>
    </row>
    <row r="175" spans="1:65" s="2" customFormat="1" ht="16.5" customHeight="1">
      <c r="A175" s="28"/>
      <c r="B175" s="176"/>
      <c r="C175" s="236" t="s">
        <v>235</v>
      </c>
      <c r="D175" s="236" t="s">
        <v>152</v>
      </c>
      <c r="E175" s="237" t="s">
        <v>916</v>
      </c>
      <c r="F175" s="238" t="s">
        <v>917</v>
      </c>
      <c r="G175" s="239" t="s">
        <v>155</v>
      </c>
      <c r="H175" s="240">
        <v>0.49199999999999999</v>
      </c>
      <c r="I175" s="165"/>
      <c r="J175" s="241">
        <f>ROUND(I175*H175,0)</f>
        <v>0</v>
      </c>
      <c r="K175" s="238" t="s">
        <v>156</v>
      </c>
      <c r="L175" s="29"/>
      <c r="M175" s="111" t="s">
        <v>1</v>
      </c>
      <c r="N175" s="112" t="s">
        <v>40</v>
      </c>
      <c r="O175" s="113">
        <v>0.82499999999999996</v>
      </c>
      <c r="P175" s="113">
        <f>O175*H175</f>
        <v>0.40589999999999998</v>
      </c>
      <c r="Q175" s="113">
        <v>6.3926399999999998E-3</v>
      </c>
      <c r="R175" s="113">
        <f>Q175*H175</f>
        <v>3.1451788799999997E-3</v>
      </c>
      <c r="S175" s="113">
        <v>0</v>
      </c>
      <c r="T175" s="114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15" t="s">
        <v>157</v>
      </c>
      <c r="AT175" s="115" t="s">
        <v>152</v>
      </c>
      <c r="AU175" s="115" t="s">
        <v>84</v>
      </c>
      <c r="AY175" s="17" t="s">
        <v>150</v>
      </c>
      <c r="BE175" s="116">
        <f>IF(N175="základní",J175,0)</f>
        <v>0</v>
      </c>
      <c r="BF175" s="116">
        <f>IF(N175="snížená",J175,0)</f>
        <v>0</v>
      </c>
      <c r="BG175" s="116">
        <f>IF(N175="zákl. přenesená",J175,0)</f>
        <v>0</v>
      </c>
      <c r="BH175" s="116">
        <f>IF(N175="sníž. přenesená",J175,0)</f>
        <v>0</v>
      </c>
      <c r="BI175" s="116">
        <f>IF(N175="nulová",J175,0)</f>
        <v>0</v>
      </c>
      <c r="BJ175" s="17" t="s">
        <v>8</v>
      </c>
      <c r="BK175" s="116">
        <f>ROUND(I175*H175,0)</f>
        <v>0</v>
      </c>
      <c r="BL175" s="17" t="s">
        <v>157</v>
      </c>
      <c r="BM175" s="115" t="s">
        <v>918</v>
      </c>
    </row>
    <row r="176" spans="1:65" s="13" customFormat="1">
      <c r="B176" s="242"/>
      <c r="C176" s="243"/>
      <c r="D176" s="244" t="s">
        <v>159</v>
      </c>
      <c r="E176" s="245" t="s">
        <v>1</v>
      </c>
      <c r="F176" s="246" t="s">
        <v>919</v>
      </c>
      <c r="G176" s="243"/>
      <c r="H176" s="247">
        <v>0.49199999999999999</v>
      </c>
      <c r="I176" s="243"/>
      <c r="J176" s="243"/>
      <c r="K176" s="243"/>
      <c r="L176" s="117"/>
      <c r="M176" s="119"/>
      <c r="N176" s="120"/>
      <c r="O176" s="120"/>
      <c r="P176" s="120"/>
      <c r="Q176" s="120"/>
      <c r="R176" s="120"/>
      <c r="S176" s="120"/>
      <c r="T176" s="121"/>
      <c r="AT176" s="118" t="s">
        <v>159</v>
      </c>
      <c r="AU176" s="118" t="s">
        <v>84</v>
      </c>
      <c r="AV176" s="13" t="s">
        <v>84</v>
      </c>
      <c r="AW176" s="13" t="s">
        <v>31</v>
      </c>
      <c r="AX176" s="13" t="s">
        <v>8</v>
      </c>
      <c r="AY176" s="118" t="s">
        <v>150</v>
      </c>
    </row>
    <row r="177" spans="1:65" s="12" customFormat="1" ht="22.9" customHeight="1">
      <c r="B177" s="229"/>
      <c r="C177" s="230"/>
      <c r="D177" s="231" t="s">
        <v>74</v>
      </c>
      <c r="E177" s="234" t="s">
        <v>189</v>
      </c>
      <c r="F177" s="234" t="s">
        <v>920</v>
      </c>
      <c r="G177" s="230"/>
      <c r="H177" s="230"/>
      <c r="I177" s="230"/>
      <c r="J177" s="235">
        <f>BK177</f>
        <v>0</v>
      </c>
      <c r="K177" s="230"/>
      <c r="L177" s="103"/>
      <c r="M177" s="105"/>
      <c r="N177" s="106"/>
      <c r="O177" s="106"/>
      <c r="P177" s="107">
        <f>SUM(P178:P197)</f>
        <v>30.933599999999998</v>
      </c>
      <c r="Q177" s="106"/>
      <c r="R177" s="107">
        <f>SUM(R178:R197)</f>
        <v>11.757420840000002</v>
      </c>
      <c r="S177" s="106"/>
      <c r="T177" s="108">
        <f>SUM(T178:T197)</f>
        <v>0</v>
      </c>
      <c r="AR177" s="104" t="s">
        <v>8</v>
      </c>
      <c r="AT177" s="109" t="s">
        <v>74</v>
      </c>
      <c r="AU177" s="109" t="s">
        <v>8</v>
      </c>
      <c r="AY177" s="104" t="s">
        <v>150</v>
      </c>
      <c r="BK177" s="110">
        <f>SUM(BK178:BK197)</f>
        <v>0</v>
      </c>
    </row>
    <row r="178" spans="1:65" s="2" customFormat="1" ht="24.2" customHeight="1">
      <c r="A178" s="28"/>
      <c r="B178" s="176"/>
      <c r="C178" s="236" t="s">
        <v>241</v>
      </c>
      <c r="D178" s="236" t="s">
        <v>152</v>
      </c>
      <c r="E178" s="237" t="s">
        <v>921</v>
      </c>
      <c r="F178" s="238" t="s">
        <v>922</v>
      </c>
      <c r="G178" s="239" t="s">
        <v>525</v>
      </c>
      <c r="H178" s="240">
        <v>50.3</v>
      </c>
      <c r="I178" s="165"/>
      <c r="J178" s="241">
        <f>ROUND(I178*H178,0)</f>
        <v>0</v>
      </c>
      <c r="K178" s="238" t="s">
        <v>156</v>
      </c>
      <c r="L178" s="29"/>
      <c r="M178" s="111" t="s">
        <v>1</v>
      </c>
      <c r="N178" s="112" t="s">
        <v>40</v>
      </c>
      <c r="O178" s="113">
        <v>0.29199999999999998</v>
      </c>
      <c r="P178" s="113">
        <f>O178*H178</f>
        <v>14.687599999999998</v>
      </c>
      <c r="Q178" s="113">
        <v>4.4007999999999999E-3</v>
      </c>
      <c r="R178" s="113">
        <f>Q178*H178</f>
        <v>0.22136023999999999</v>
      </c>
      <c r="S178" s="113">
        <v>0</v>
      </c>
      <c r="T178" s="114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15" t="s">
        <v>157</v>
      </c>
      <c r="AT178" s="115" t="s">
        <v>152</v>
      </c>
      <c r="AU178" s="115" t="s">
        <v>84</v>
      </c>
      <c r="AY178" s="17" t="s">
        <v>150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7" t="s">
        <v>8</v>
      </c>
      <c r="BK178" s="116">
        <f>ROUND(I178*H178,0)</f>
        <v>0</v>
      </c>
      <c r="BL178" s="17" t="s">
        <v>157</v>
      </c>
      <c r="BM178" s="115" t="s">
        <v>923</v>
      </c>
    </row>
    <row r="179" spans="1:65" s="13" customFormat="1">
      <c r="B179" s="242"/>
      <c r="C179" s="243"/>
      <c r="D179" s="244" t="s">
        <v>159</v>
      </c>
      <c r="E179" s="245" t="s">
        <v>1</v>
      </c>
      <c r="F179" s="246" t="s">
        <v>924</v>
      </c>
      <c r="G179" s="243"/>
      <c r="H179" s="247">
        <v>50.3</v>
      </c>
      <c r="I179" s="243"/>
      <c r="J179" s="243"/>
      <c r="K179" s="243"/>
      <c r="L179" s="117"/>
      <c r="M179" s="119"/>
      <c r="N179" s="120"/>
      <c r="O179" s="120"/>
      <c r="P179" s="120"/>
      <c r="Q179" s="120"/>
      <c r="R179" s="120"/>
      <c r="S179" s="120"/>
      <c r="T179" s="121"/>
      <c r="AT179" s="118" t="s">
        <v>159</v>
      </c>
      <c r="AU179" s="118" t="s">
        <v>84</v>
      </c>
      <c r="AV179" s="13" t="s">
        <v>84</v>
      </c>
      <c r="AW179" s="13" t="s">
        <v>31</v>
      </c>
      <c r="AX179" s="13" t="s">
        <v>8</v>
      </c>
      <c r="AY179" s="118" t="s">
        <v>150</v>
      </c>
    </row>
    <row r="180" spans="1:65" s="2" customFormat="1" ht="33" customHeight="1">
      <c r="A180" s="28"/>
      <c r="B180" s="176"/>
      <c r="C180" s="236" t="s">
        <v>377</v>
      </c>
      <c r="D180" s="236" t="s">
        <v>152</v>
      </c>
      <c r="E180" s="237" t="s">
        <v>925</v>
      </c>
      <c r="F180" s="238" t="s">
        <v>926</v>
      </c>
      <c r="G180" s="239" t="s">
        <v>465</v>
      </c>
      <c r="H180" s="240">
        <v>3</v>
      </c>
      <c r="I180" s="165"/>
      <c r="J180" s="241">
        <f>ROUND(I180*H180,0)</f>
        <v>0</v>
      </c>
      <c r="K180" s="238" t="s">
        <v>156</v>
      </c>
      <c r="L180" s="29"/>
      <c r="M180" s="111" t="s">
        <v>1</v>
      </c>
      <c r="N180" s="112" t="s">
        <v>40</v>
      </c>
      <c r="O180" s="113">
        <v>0.745</v>
      </c>
      <c r="P180" s="113">
        <f>O180*H180</f>
        <v>2.2349999999999999</v>
      </c>
      <c r="Q180" s="113">
        <v>5.75E-6</v>
      </c>
      <c r="R180" s="113">
        <f>Q180*H180</f>
        <v>1.7249999999999999E-5</v>
      </c>
      <c r="S180" s="113">
        <v>0</v>
      </c>
      <c r="T180" s="114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15" t="s">
        <v>157</v>
      </c>
      <c r="AT180" s="115" t="s">
        <v>152</v>
      </c>
      <c r="AU180" s="115" t="s">
        <v>84</v>
      </c>
      <c r="AY180" s="17" t="s">
        <v>150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7" t="s">
        <v>8</v>
      </c>
      <c r="BK180" s="116">
        <f>ROUND(I180*H180,0)</f>
        <v>0</v>
      </c>
      <c r="BL180" s="17" t="s">
        <v>157</v>
      </c>
      <c r="BM180" s="115" t="s">
        <v>927</v>
      </c>
    </row>
    <row r="181" spans="1:65" s="13" customFormat="1">
      <c r="B181" s="242"/>
      <c r="C181" s="243"/>
      <c r="D181" s="244" t="s">
        <v>159</v>
      </c>
      <c r="E181" s="245" t="s">
        <v>1</v>
      </c>
      <c r="F181" s="246" t="s">
        <v>167</v>
      </c>
      <c r="G181" s="243"/>
      <c r="H181" s="247">
        <v>3</v>
      </c>
      <c r="I181" s="243"/>
      <c r="J181" s="243"/>
      <c r="K181" s="243"/>
      <c r="L181" s="117"/>
      <c r="M181" s="119"/>
      <c r="N181" s="120"/>
      <c r="O181" s="120"/>
      <c r="P181" s="120"/>
      <c r="Q181" s="120"/>
      <c r="R181" s="120"/>
      <c r="S181" s="120"/>
      <c r="T181" s="121"/>
      <c r="AT181" s="118" t="s">
        <v>159</v>
      </c>
      <c r="AU181" s="118" t="s">
        <v>84</v>
      </c>
      <c r="AV181" s="13" t="s">
        <v>84</v>
      </c>
      <c r="AW181" s="13" t="s">
        <v>31</v>
      </c>
      <c r="AX181" s="13" t="s">
        <v>8</v>
      </c>
      <c r="AY181" s="118" t="s">
        <v>150</v>
      </c>
    </row>
    <row r="182" spans="1:65" s="2" customFormat="1" ht="16.5" customHeight="1">
      <c r="A182" s="28"/>
      <c r="B182" s="176"/>
      <c r="C182" s="253" t="s">
        <v>382</v>
      </c>
      <c r="D182" s="253" t="s">
        <v>291</v>
      </c>
      <c r="E182" s="254" t="s">
        <v>928</v>
      </c>
      <c r="F182" s="255" t="s">
        <v>929</v>
      </c>
      <c r="G182" s="256" t="s">
        <v>465</v>
      </c>
      <c r="H182" s="257">
        <v>3</v>
      </c>
      <c r="I182" s="166"/>
      <c r="J182" s="258">
        <f>ROUND(I182*H182,0)</f>
        <v>0</v>
      </c>
      <c r="K182" s="255" t="s">
        <v>156</v>
      </c>
      <c r="L182" s="131"/>
      <c r="M182" s="132" t="s">
        <v>1</v>
      </c>
      <c r="N182" s="133" t="s">
        <v>40</v>
      </c>
      <c r="O182" s="113">
        <v>0</v>
      </c>
      <c r="P182" s="113">
        <f>O182*H182</f>
        <v>0</v>
      </c>
      <c r="Q182" s="113">
        <v>1.67E-3</v>
      </c>
      <c r="R182" s="113">
        <f>Q182*H182</f>
        <v>5.0100000000000006E-3</v>
      </c>
      <c r="S182" s="113">
        <v>0</v>
      </c>
      <c r="T182" s="114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15" t="s">
        <v>189</v>
      </c>
      <c r="AT182" s="115" t="s">
        <v>291</v>
      </c>
      <c r="AU182" s="115" t="s">
        <v>84</v>
      </c>
      <c r="AY182" s="17" t="s">
        <v>150</v>
      </c>
      <c r="BE182" s="116">
        <f>IF(N182="základní",J182,0)</f>
        <v>0</v>
      </c>
      <c r="BF182" s="116">
        <f>IF(N182="snížená",J182,0)</f>
        <v>0</v>
      </c>
      <c r="BG182" s="116">
        <f>IF(N182="zákl. přenesená",J182,0)</f>
        <v>0</v>
      </c>
      <c r="BH182" s="116">
        <f>IF(N182="sníž. přenesená",J182,0)</f>
        <v>0</v>
      </c>
      <c r="BI182" s="116">
        <f>IF(N182="nulová",J182,0)</f>
        <v>0</v>
      </c>
      <c r="BJ182" s="17" t="s">
        <v>8</v>
      </c>
      <c r="BK182" s="116">
        <f>ROUND(I182*H182,0)</f>
        <v>0</v>
      </c>
      <c r="BL182" s="17" t="s">
        <v>157</v>
      </c>
      <c r="BM182" s="115" t="s">
        <v>930</v>
      </c>
    </row>
    <row r="183" spans="1:65" s="158" customFormat="1" ht="16.5" customHeight="1">
      <c r="A183" s="152"/>
      <c r="B183" s="260"/>
      <c r="C183" s="261" t="s">
        <v>7</v>
      </c>
      <c r="D183" s="261" t="s">
        <v>152</v>
      </c>
      <c r="E183" s="262" t="s">
        <v>931</v>
      </c>
      <c r="F183" s="263" t="s">
        <v>932</v>
      </c>
      <c r="G183" s="264" t="s">
        <v>465</v>
      </c>
      <c r="H183" s="265">
        <v>1</v>
      </c>
      <c r="I183" s="165"/>
      <c r="J183" s="266">
        <f>ROUND(I183*H183,0)</f>
        <v>0</v>
      </c>
      <c r="K183" s="263" t="s">
        <v>156</v>
      </c>
      <c r="L183" s="153"/>
      <c r="M183" s="154" t="s">
        <v>1</v>
      </c>
      <c r="N183" s="155" t="s">
        <v>40</v>
      </c>
      <c r="O183" s="156">
        <v>1.4390000000000001</v>
      </c>
      <c r="P183" s="156">
        <f>O183*H183</f>
        <v>1.4390000000000001</v>
      </c>
      <c r="Q183" s="156">
        <v>8.7000000000000001E-4</v>
      </c>
      <c r="R183" s="156">
        <f>Q183*H183</f>
        <v>8.7000000000000001E-4</v>
      </c>
      <c r="S183" s="156">
        <v>0</v>
      </c>
      <c r="T183" s="157">
        <f>S183*H183</f>
        <v>0</v>
      </c>
      <c r="U183" s="152"/>
      <c r="V183" s="152"/>
      <c r="W183" s="152"/>
      <c r="X183" s="152"/>
      <c r="Y183" s="152"/>
      <c r="Z183" s="152"/>
      <c r="AA183" s="152"/>
      <c r="AB183" s="152"/>
      <c r="AC183" s="152"/>
      <c r="AD183" s="152"/>
      <c r="AE183" s="152"/>
      <c r="AR183" s="159" t="s">
        <v>157</v>
      </c>
      <c r="AT183" s="159" t="s">
        <v>152</v>
      </c>
      <c r="AU183" s="159" t="s">
        <v>84</v>
      </c>
      <c r="AY183" s="160" t="s">
        <v>150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60" t="s">
        <v>8</v>
      </c>
      <c r="BK183" s="161">
        <f>ROUND(I183*H183,0)</f>
        <v>0</v>
      </c>
      <c r="BL183" s="160" t="s">
        <v>157</v>
      </c>
      <c r="BM183" s="159" t="s">
        <v>933</v>
      </c>
    </row>
    <row r="184" spans="1:65" s="158" customFormat="1" ht="24.2" customHeight="1">
      <c r="A184" s="152"/>
      <c r="B184" s="260"/>
      <c r="C184" s="267" t="s">
        <v>391</v>
      </c>
      <c r="D184" s="267" t="s">
        <v>291</v>
      </c>
      <c r="E184" s="268" t="s">
        <v>934</v>
      </c>
      <c r="F184" s="269" t="s">
        <v>935</v>
      </c>
      <c r="G184" s="270" t="s">
        <v>465</v>
      </c>
      <c r="H184" s="271">
        <v>1</v>
      </c>
      <c r="I184" s="166"/>
      <c r="J184" s="272">
        <f>ROUND(I184*H184,0)</f>
        <v>0</v>
      </c>
      <c r="K184" s="269" t="s">
        <v>156</v>
      </c>
      <c r="L184" s="162"/>
      <c r="M184" s="163" t="s">
        <v>1</v>
      </c>
      <c r="N184" s="164" t="s">
        <v>40</v>
      </c>
      <c r="O184" s="156">
        <v>0</v>
      </c>
      <c r="P184" s="156">
        <f>O184*H184</f>
        <v>0</v>
      </c>
      <c r="Q184" s="156">
        <v>1.0999999999999999E-2</v>
      </c>
      <c r="R184" s="156">
        <f>Q184*H184</f>
        <v>1.0999999999999999E-2</v>
      </c>
      <c r="S184" s="156">
        <v>0</v>
      </c>
      <c r="T184" s="157">
        <f>S184*H184</f>
        <v>0</v>
      </c>
      <c r="U184" s="152"/>
      <c r="V184" s="152"/>
      <c r="W184" s="152"/>
      <c r="X184" s="152"/>
      <c r="Y184" s="152"/>
      <c r="Z184" s="152"/>
      <c r="AA184" s="152"/>
      <c r="AB184" s="152"/>
      <c r="AC184" s="152"/>
      <c r="AD184" s="152"/>
      <c r="AE184" s="152"/>
      <c r="AR184" s="159" t="s">
        <v>189</v>
      </c>
      <c r="AT184" s="159" t="s">
        <v>291</v>
      </c>
      <c r="AU184" s="159" t="s">
        <v>84</v>
      </c>
      <c r="AY184" s="160" t="s">
        <v>150</v>
      </c>
      <c r="BE184" s="161">
        <f>IF(N184="základní",J184,0)</f>
        <v>0</v>
      </c>
      <c r="BF184" s="161">
        <f>IF(N184="snížená",J184,0)</f>
        <v>0</v>
      </c>
      <c r="BG184" s="161">
        <f>IF(N184="zákl. přenesená",J184,0)</f>
        <v>0</v>
      </c>
      <c r="BH184" s="161">
        <f>IF(N184="sníž. přenesená",J184,0)</f>
        <v>0</v>
      </c>
      <c r="BI184" s="161">
        <f>IF(N184="nulová",J184,0)</f>
        <v>0</v>
      </c>
      <c r="BJ184" s="160" t="s">
        <v>8</v>
      </c>
      <c r="BK184" s="161">
        <f>ROUND(I184*H184,0)</f>
        <v>0</v>
      </c>
      <c r="BL184" s="160" t="s">
        <v>157</v>
      </c>
      <c r="BM184" s="159" t="s">
        <v>936</v>
      </c>
    </row>
    <row r="185" spans="1:65" s="2" customFormat="1" ht="21.75" customHeight="1">
      <c r="A185" s="28"/>
      <c r="B185" s="176"/>
      <c r="C185" s="236" t="s">
        <v>397</v>
      </c>
      <c r="D185" s="236" t="s">
        <v>152</v>
      </c>
      <c r="E185" s="237" t="s">
        <v>937</v>
      </c>
      <c r="F185" s="238" t="s">
        <v>938</v>
      </c>
      <c r="G185" s="239" t="s">
        <v>525</v>
      </c>
      <c r="H185" s="240">
        <v>50.3</v>
      </c>
      <c r="I185" s="165"/>
      <c r="J185" s="241">
        <f>ROUND(I185*H185,0)</f>
        <v>0</v>
      </c>
      <c r="K185" s="238" t="s">
        <v>156</v>
      </c>
      <c r="L185" s="29"/>
      <c r="M185" s="111" t="s">
        <v>1</v>
      </c>
      <c r="N185" s="112" t="s">
        <v>40</v>
      </c>
      <c r="O185" s="113">
        <v>5.5E-2</v>
      </c>
      <c r="P185" s="113">
        <f>O185*H185</f>
        <v>2.7664999999999997</v>
      </c>
      <c r="Q185" s="113">
        <v>0</v>
      </c>
      <c r="R185" s="113">
        <f>Q185*H185</f>
        <v>0</v>
      </c>
      <c r="S185" s="113">
        <v>0</v>
      </c>
      <c r="T185" s="114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15" t="s">
        <v>157</v>
      </c>
      <c r="AT185" s="115" t="s">
        <v>152</v>
      </c>
      <c r="AU185" s="115" t="s">
        <v>84</v>
      </c>
      <c r="AY185" s="17" t="s">
        <v>150</v>
      </c>
      <c r="BE185" s="116">
        <f>IF(N185="základní",J185,0)</f>
        <v>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7" t="s">
        <v>8</v>
      </c>
      <c r="BK185" s="116">
        <f>ROUND(I185*H185,0)</f>
        <v>0</v>
      </c>
      <c r="BL185" s="17" t="s">
        <v>157</v>
      </c>
      <c r="BM185" s="115" t="s">
        <v>939</v>
      </c>
    </row>
    <row r="186" spans="1:65" s="13" customFormat="1">
      <c r="B186" s="242"/>
      <c r="C186" s="243"/>
      <c r="D186" s="244" t="s">
        <v>159</v>
      </c>
      <c r="E186" s="245" t="s">
        <v>1</v>
      </c>
      <c r="F186" s="246" t="s">
        <v>924</v>
      </c>
      <c r="G186" s="243"/>
      <c r="H186" s="247">
        <v>50.3</v>
      </c>
      <c r="I186" s="243"/>
      <c r="J186" s="243"/>
      <c r="K186" s="243"/>
      <c r="L186" s="117"/>
      <c r="M186" s="119"/>
      <c r="N186" s="120"/>
      <c r="O186" s="120"/>
      <c r="P186" s="120"/>
      <c r="Q186" s="120"/>
      <c r="R186" s="120"/>
      <c r="S186" s="120"/>
      <c r="T186" s="121"/>
      <c r="AT186" s="118" t="s">
        <v>159</v>
      </c>
      <c r="AU186" s="118" t="s">
        <v>84</v>
      </c>
      <c r="AV186" s="13" t="s">
        <v>84</v>
      </c>
      <c r="AW186" s="13" t="s">
        <v>31</v>
      </c>
      <c r="AX186" s="13" t="s">
        <v>8</v>
      </c>
      <c r="AY186" s="118" t="s">
        <v>150</v>
      </c>
    </row>
    <row r="187" spans="1:65" s="2" customFormat="1" ht="24.2" customHeight="1">
      <c r="A187" s="28"/>
      <c r="B187" s="176"/>
      <c r="C187" s="236" t="s">
        <v>402</v>
      </c>
      <c r="D187" s="236" t="s">
        <v>152</v>
      </c>
      <c r="E187" s="237" t="s">
        <v>940</v>
      </c>
      <c r="F187" s="238" t="s">
        <v>941</v>
      </c>
      <c r="G187" s="239" t="s">
        <v>465</v>
      </c>
      <c r="H187" s="240">
        <v>2</v>
      </c>
      <c r="I187" s="165"/>
      <c r="J187" s="241">
        <f>ROUND(I187*H187,0)</f>
        <v>0</v>
      </c>
      <c r="K187" s="238" t="s">
        <v>156</v>
      </c>
      <c r="L187" s="29"/>
      <c r="M187" s="111" t="s">
        <v>1</v>
      </c>
      <c r="N187" s="112" t="s">
        <v>40</v>
      </c>
      <c r="O187" s="113">
        <v>1.5620000000000001</v>
      </c>
      <c r="P187" s="113">
        <f>O187*H187</f>
        <v>3.1240000000000001</v>
      </c>
      <c r="Q187" s="113">
        <v>1.0186000000000001E-2</v>
      </c>
      <c r="R187" s="113">
        <f>Q187*H187</f>
        <v>2.0372000000000001E-2</v>
      </c>
      <c r="S187" s="113">
        <v>0</v>
      </c>
      <c r="T187" s="114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15" t="s">
        <v>157</v>
      </c>
      <c r="AT187" s="115" t="s">
        <v>152</v>
      </c>
      <c r="AU187" s="115" t="s">
        <v>84</v>
      </c>
      <c r="AY187" s="17" t="s">
        <v>150</v>
      </c>
      <c r="BE187" s="116">
        <f>IF(N187="základní",J187,0)</f>
        <v>0</v>
      </c>
      <c r="BF187" s="116">
        <f>IF(N187="snížená",J187,0)</f>
        <v>0</v>
      </c>
      <c r="BG187" s="116">
        <f>IF(N187="zákl. přenesená",J187,0)</f>
        <v>0</v>
      </c>
      <c r="BH187" s="116">
        <f>IF(N187="sníž. přenesená",J187,0)</f>
        <v>0</v>
      </c>
      <c r="BI187" s="116">
        <f>IF(N187="nulová",J187,0)</f>
        <v>0</v>
      </c>
      <c r="BJ187" s="17" t="s">
        <v>8</v>
      </c>
      <c r="BK187" s="116">
        <f>ROUND(I187*H187,0)</f>
        <v>0</v>
      </c>
      <c r="BL187" s="17" t="s">
        <v>157</v>
      </c>
      <c r="BM187" s="115" t="s">
        <v>942</v>
      </c>
    </row>
    <row r="188" spans="1:65" s="13" customFormat="1">
      <c r="B188" s="242"/>
      <c r="C188" s="243"/>
      <c r="D188" s="244" t="s">
        <v>159</v>
      </c>
      <c r="E188" s="245" t="s">
        <v>1</v>
      </c>
      <c r="F188" s="246" t="s">
        <v>943</v>
      </c>
      <c r="G188" s="243"/>
      <c r="H188" s="247">
        <v>2</v>
      </c>
      <c r="I188" s="243"/>
      <c r="J188" s="243"/>
      <c r="K188" s="243"/>
      <c r="L188" s="117"/>
      <c r="M188" s="119"/>
      <c r="N188" s="120"/>
      <c r="O188" s="120"/>
      <c r="P188" s="120"/>
      <c r="Q188" s="120"/>
      <c r="R188" s="120"/>
      <c r="S188" s="120"/>
      <c r="T188" s="121"/>
      <c r="AT188" s="118" t="s">
        <v>159</v>
      </c>
      <c r="AU188" s="118" t="s">
        <v>84</v>
      </c>
      <c r="AV188" s="13" t="s">
        <v>84</v>
      </c>
      <c r="AW188" s="13" t="s">
        <v>31</v>
      </c>
      <c r="AX188" s="13" t="s">
        <v>8</v>
      </c>
      <c r="AY188" s="118" t="s">
        <v>150</v>
      </c>
    </row>
    <row r="189" spans="1:65" s="2" customFormat="1" ht="24.2" customHeight="1">
      <c r="A189" s="28"/>
      <c r="B189" s="176"/>
      <c r="C189" s="253" t="s">
        <v>408</v>
      </c>
      <c r="D189" s="253" t="s">
        <v>291</v>
      </c>
      <c r="E189" s="254" t="s">
        <v>944</v>
      </c>
      <c r="F189" s="255" t="s">
        <v>945</v>
      </c>
      <c r="G189" s="256" t="s">
        <v>465</v>
      </c>
      <c r="H189" s="257">
        <v>2</v>
      </c>
      <c r="I189" s="166"/>
      <c r="J189" s="258">
        <f t="shared" ref="J189:J196" si="0">ROUND(I189*H189,0)</f>
        <v>0</v>
      </c>
      <c r="K189" s="255" t="s">
        <v>156</v>
      </c>
      <c r="L189" s="131"/>
      <c r="M189" s="132" t="s">
        <v>1</v>
      </c>
      <c r="N189" s="133" t="s">
        <v>40</v>
      </c>
      <c r="O189" s="113">
        <v>0</v>
      </c>
      <c r="P189" s="113">
        <f t="shared" ref="P189:P196" si="1">O189*H189</f>
        <v>0</v>
      </c>
      <c r="Q189" s="113">
        <v>0.7</v>
      </c>
      <c r="R189" s="113">
        <f t="shared" ref="R189:R196" si="2">Q189*H189</f>
        <v>1.4</v>
      </c>
      <c r="S189" s="113">
        <v>0</v>
      </c>
      <c r="T189" s="114">
        <f t="shared" ref="T189:T196" si="3"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15" t="s">
        <v>189</v>
      </c>
      <c r="AT189" s="115" t="s">
        <v>291</v>
      </c>
      <c r="AU189" s="115" t="s">
        <v>84</v>
      </c>
      <c r="AY189" s="17" t="s">
        <v>150</v>
      </c>
      <c r="BE189" s="116">
        <f t="shared" ref="BE189:BE196" si="4">IF(N189="základní",J189,0)</f>
        <v>0</v>
      </c>
      <c r="BF189" s="116">
        <f t="shared" ref="BF189:BF196" si="5">IF(N189="snížená",J189,0)</f>
        <v>0</v>
      </c>
      <c r="BG189" s="116">
        <f t="shared" ref="BG189:BG196" si="6">IF(N189="zákl. přenesená",J189,0)</f>
        <v>0</v>
      </c>
      <c r="BH189" s="116">
        <f t="shared" ref="BH189:BH196" si="7">IF(N189="sníž. přenesená",J189,0)</f>
        <v>0</v>
      </c>
      <c r="BI189" s="116">
        <f t="shared" ref="BI189:BI196" si="8">IF(N189="nulová",J189,0)</f>
        <v>0</v>
      </c>
      <c r="BJ189" s="17" t="s">
        <v>8</v>
      </c>
      <c r="BK189" s="116">
        <f t="shared" ref="BK189:BK196" si="9">ROUND(I189*H189,0)</f>
        <v>0</v>
      </c>
      <c r="BL189" s="17" t="s">
        <v>157</v>
      </c>
      <c r="BM189" s="115" t="s">
        <v>946</v>
      </c>
    </row>
    <row r="190" spans="1:65" s="2" customFormat="1" ht="24.2" customHeight="1">
      <c r="A190" s="28"/>
      <c r="B190" s="176"/>
      <c r="C190" s="236" t="s">
        <v>413</v>
      </c>
      <c r="D190" s="236" t="s">
        <v>152</v>
      </c>
      <c r="E190" s="237" t="s">
        <v>947</v>
      </c>
      <c r="F190" s="238" t="s">
        <v>948</v>
      </c>
      <c r="G190" s="239" t="s">
        <v>465</v>
      </c>
      <c r="H190" s="240">
        <v>1</v>
      </c>
      <c r="I190" s="165"/>
      <c r="J190" s="241">
        <f t="shared" si="0"/>
        <v>0</v>
      </c>
      <c r="K190" s="238" t="s">
        <v>156</v>
      </c>
      <c r="L190" s="29"/>
      <c r="M190" s="111" t="s">
        <v>1</v>
      </c>
      <c r="N190" s="112" t="s">
        <v>40</v>
      </c>
      <c r="O190" s="113">
        <v>1.6639999999999999</v>
      </c>
      <c r="P190" s="113">
        <f t="shared" si="1"/>
        <v>1.6639999999999999</v>
      </c>
      <c r="Q190" s="113">
        <v>1.248E-2</v>
      </c>
      <c r="R190" s="113">
        <f t="shared" si="2"/>
        <v>1.248E-2</v>
      </c>
      <c r="S190" s="113">
        <v>0</v>
      </c>
      <c r="T190" s="114">
        <f t="shared" si="3"/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15" t="s">
        <v>157</v>
      </c>
      <c r="AT190" s="115" t="s">
        <v>152</v>
      </c>
      <c r="AU190" s="115" t="s">
        <v>84</v>
      </c>
      <c r="AY190" s="17" t="s">
        <v>150</v>
      </c>
      <c r="BE190" s="116">
        <f t="shared" si="4"/>
        <v>0</v>
      </c>
      <c r="BF190" s="116">
        <f t="shared" si="5"/>
        <v>0</v>
      </c>
      <c r="BG190" s="116">
        <f t="shared" si="6"/>
        <v>0</v>
      </c>
      <c r="BH190" s="116">
        <f t="shared" si="7"/>
        <v>0</v>
      </c>
      <c r="BI190" s="116">
        <f t="shared" si="8"/>
        <v>0</v>
      </c>
      <c r="BJ190" s="17" t="s">
        <v>8</v>
      </c>
      <c r="BK190" s="116">
        <f t="shared" si="9"/>
        <v>0</v>
      </c>
      <c r="BL190" s="17" t="s">
        <v>157</v>
      </c>
      <c r="BM190" s="115" t="s">
        <v>949</v>
      </c>
    </row>
    <row r="191" spans="1:65" s="2" customFormat="1" ht="24.2" customHeight="1">
      <c r="A191" s="28"/>
      <c r="B191" s="176"/>
      <c r="C191" s="253" t="s">
        <v>418</v>
      </c>
      <c r="D191" s="253" t="s">
        <v>291</v>
      </c>
      <c r="E191" s="254" t="s">
        <v>950</v>
      </c>
      <c r="F191" s="255" t="s">
        <v>951</v>
      </c>
      <c r="G191" s="256" t="s">
        <v>465</v>
      </c>
      <c r="H191" s="257">
        <v>1</v>
      </c>
      <c r="I191" s="166"/>
      <c r="J191" s="258">
        <f t="shared" si="0"/>
        <v>0</v>
      </c>
      <c r="K191" s="255" t="s">
        <v>156</v>
      </c>
      <c r="L191" s="131"/>
      <c r="M191" s="132" t="s">
        <v>1</v>
      </c>
      <c r="N191" s="133" t="s">
        <v>40</v>
      </c>
      <c r="O191" s="113">
        <v>0</v>
      </c>
      <c r="P191" s="113">
        <f t="shared" si="1"/>
        <v>0</v>
      </c>
      <c r="Q191" s="113">
        <v>0.7</v>
      </c>
      <c r="R191" s="113">
        <f t="shared" si="2"/>
        <v>0.7</v>
      </c>
      <c r="S191" s="113">
        <v>0</v>
      </c>
      <c r="T191" s="114">
        <f t="shared" si="3"/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15" t="s">
        <v>189</v>
      </c>
      <c r="AT191" s="115" t="s">
        <v>291</v>
      </c>
      <c r="AU191" s="115" t="s">
        <v>84</v>
      </c>
      <c r="AY191" s="17" t="s">
        <v>150</v>
      </c>
      <c r="BE191" s="116">
        <f t="shared" si="4"/>
        <v>0</v>
      </c>
      <c r="BF191" s="116">
        <f t="shared" si="5"/>
        <v>0</v>
      </c>
      <c r="BG191" s="116">
        <f t="shared" si="6"/>
        <v>0</v>
      </c>
      <c r="BH191" s="116">
        <f t="shared" si="7"/>
        <v>0</v>
      </c>
      <c r="BI191" s="116">
        <f t="shared" si="8"/>
        <v>0</v>
      </c>
      <c r="BJ191" s="17" t="s">
        <v>8</v>
      </c>
      <c r="BK191" s="116">
        <f t="shared" si="9"/>
        <v>0</v>
      </c>
      <c r="BL191" s="17" t="s">
        <v>157</v>
      </c>
      <c r="BM191" s="115" t="s">
        <v>952</v>
      </c>
    </row>
    <row r="192" spans="1:65" s="2" customFormat="1" ht="24.2" customHeight="1">
      <c r="A192" s="28"/>
      <c r="B192" s="176"/>
      <c r="C192" s="236" t="s">
        <v>423</v>
      </c>
      <c r="D192" s="236" t="s">
        <v>152</v>
      </c>
      <c r="E192" s="237" t="s">
        <v>953</v>
      </c>
      <c r="F192" s="238" t="s">
        <v>954</v>
      </c>
      <c r="G192" s="239" t="s">
        <v>465</v>
      </c>
      <c r="H192" s="240">
        <v>1</v>
      </c>
      <c r="I192" s="165"/>
      <c r="J192" s="241">
        <f t="shared" si="0"/>
        <v>0</v>
      </c>
      <c r="K192" s="238" t="s">
        <v>156</v>
      </c>
      <c r="L192" s="29"/>
      <c r="M192" s="111" t="s">
        <v>1</v>
      </c>
      <c r="N192" s="112" t="s">
        <v>40</v>
      </c>
      <c r="O192" s="113">
        <v>2.08</v>
      </c>
      <c r="P192" s="113">
        <f t="shared" si="1"/>
        <v>2.08</v>
      </c>
      <c r="Q192" s="113">
        <v>2.8538000000000001E-2</v>
      </c>
      <c r="R192" s="113">
        <f t="shared" si="2"/>
        <v>2.8538000000000001E-2</v>
      </c>
      <c r="S192" s="113">
        <v>0</v>
      </c>
      <c r="T192" s="114">
        <f t="shared" si="3"/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15" t="s">
        <v>157</v>
      </c>
      <c r="AT192" s="115" t="s">
        <v>152</v>
      </c>
      <c r="AU192" s="115" t="s">
        <v>84</v>
      </c>
      <c r="AY192" s="17" t="s">
        <v>150</v>
      </c>
      <c r="BE192" s="116">
        <f t="shared" si="4"/>
        <v>0</v>
      </c>
      <c r="BF192" s="116">
        <f t="shared" si="5"/>
        <v>0</v>
      </c>
      <c r="BG192" s="116">
        <f t="shared" si="6"/>
        <v>0</v>
      </c>
      <c r="BH192" s="116">
        <f t="shared" si="7"/>
        <v>0</v>
      </c>
      <c r="BI192" s="116">
        <f t="shared" si="8"/>
        <v>0</v>
      </c>
      <c r="BJ192" s="17" t="s">
        <v>8</v>
      </c>
      <c r="BK192" s="116">
        <f t="shared" si="9"/>
        <v>0</v>
      </c>
      <c r="BL192" s="17" t="s">
        <v>157</v>
      </c>
      <c r="BM192" s="115" t="s">
        <v>955</v>
      </c>
    </row>
    <row r="193" spans="1:65" s="2" customFormat="1" ht="24.2" customHeight="1">
      <c r="A193" s="28"/>
      <c r="B193" s="176"/>
      <c r="C193" s="253" t="s">
        <v>428</v>
      </c>
      <c r="D193" s="253" t="s">
        <v>291</v>
      </c>
      <c r="E193" s="254" t="s">
        <v>956</v>
      </c>
      <c r="F193" s="255" t="s">
        <v>957</v>
      </c>
      <c r="G193" s="256" t="s">
        <v>465</v>
      </c>
      <c r="H193" s="257">
        <v>1</v>
      </c>
      <c r="I193" s="166"/>
      <c r="J193" s="258">
        <f t="shared" si="0"/>
        <v>0</v>
      </c>
      <c r="K193" s="255" t="s">
        <v>156</v>
      </c>
      <c r="L193" s="131"/>
      <c r="M193" s="132" t="s">
        <v>1</v>
      </c>
      <c r="N193" s="133" t="s">
        <v>40</v>
      </c>
      <c r="O193" s="113">
        <v>0</v>
      </c>
      <c r="P193" s="113">
        <f t="shared" si="1"/>
        <v>0</v>
      </c>
      <c r="Q193" s="113">
        <v>9.1839999999999993</v>
      </c>
      <c r="R193" s="113">
        <f t="shared" si="2"/>
        <v>9.1839999999999993</v>
      </c>
      <c r="S193" s="113">
        <v>0</v>
      </c>
      <c r="T193" s="114">
        <f t="shared" si="3"/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15" t="s">
        <v>189</v>
      </c>
      <c r="AT193" s="115" t="s">
        <v>291</v>
      </c>
      <c r="AU193" s="115" t="s">
        <v>84</v>
      </c>
      <c r="AY193" s="17" t="s">
        <v>150</v>
      </c>
      <c r="BE193" s="116">
        <f t="shared" si="4"/>
        <v>0</v>
      </c>
      <c r="BF193" s="116">
        <f t="shared" si="5"/>
        <v>0</v>
      </c>
      <c r="BG193" s="116">
        <f t="shared" si="6"/>
        <v>0</v>
      </c>
      <c r="BH193" s="116">
        <f t="shared" si="7"/>
        <v>0</v>
      </c>
      <c r="BI193" s="116">
        <f t="shared" si="8"/>
        <v>0</v>
      </c>
      <c r="BJ193" s="17" t="s">
        <v>8</v>
      </c>
      <c r="BK193" s="116">
        <f t="shared" si="9"/>
        <v>0</v>
      </c>
      <c r="BL193" s="17" t="s">
        <v>157</v>
      </c>
      <c r="BM193" s="115" t="s">
        <v>958</v>
      </c>
    </row>
    <row r="194" spans="1:65" s="2" customFormat="1" ht="24.2" customHeight="1">
      <c r="A194" s="28"/>
      <c r="B194" s="176"/>
      <c r="C194" s="236" t="s">
        <v>432</v>
      </c>
      <c r="D194" s="236" t="s">
        <v>152</v>
      </c>
      <c r="E194" s="237" t="s">
        <v>959</v>
      </c>
      <c r="F194" s="238" t="s">
        <v>960</v>
      </c>
      <c r="G194" s="239" t="s">
        <v>465</v>
      </c>
      <c r="H194" s="240">
        <v>1</v>
      </c>
      <c r="I194" s="165"/>
      <c r="J194" s="241">
        <f t="shared" si="0"/>
        <v>0</v>
      </c>
      <c r="K194" s="238" t="s">
        <v>156</v>
      </c>
      <c r="L194" s="29"/>
      <c r="M194" s="111" t="s">
        <v>1</v>
      </c>
      <c r="N194" s="112" t="s">
        <v>40</v>
      </c>
      <c r="O194" s="113">
        <v>1.68</v>
      </c>
      <c r="P194" s="113">
        <f t="shared" si="1"/>
        <v>1.68</v>
      </c>
      <c r="Q194" s="113">
        <v>7.0200000000000002E-3</v>
      </c>
      <c r="R194" s="113">
        <f t="shared" si="2"/>
        <v>7.0200000000000002E-3</v>
      </c>
      <c r="S194" s="113">
        <v>0</v>
      </c>
      <c r="T194" s="114">
        <f t="shared" si="3"/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15" t="s">
        <v>157</v>
      </c>
      <c r="AT194" s="115" t="s">
        <v>152</v>
      </c>
      <c r="AU194" s="115" t="s">
        <v>84</v>
      </c>
      <c r="AY194" s="17" t="s">
        <v>150</v>
      </c>
      <c r="BE194" s="116">
        <f t="shared" si="4"/>
        <v>0</v>
      </c>
      <c r="BF194" s="116">
        <f t="shared" si="5"/>
        <v>0</v>
      </c>
      <c r="BG194" s="116">
        <f t="shared" si="6"/>
        <v>0</v>
      </c>
      <c r="BH194" s="116">
        <f t="shared" si="7"/>
        <v>0</v>
      </c>
      <c r="BI194" s="116">
        <f t="shared" si="8"/>
        <v>0</v>
      </c>
      <c r="BJ194" s="17" t="s">
        <v>8</v>
      </c>
      <c r="BK194" s="116">
        <f t="shared" si="9"/>
        <v>0</v>
      </c>
      <c r="BL194" s="17" t="s">
        <v>157</v>
      </c>
      <c r="BM194" s="115" t="s">
        <v>961</v>
      </c>
    </row>
    <row r="195" spans="1:65" s="2" customFormat="1" ht="24.2" customHeight="1">
      <c r="A195" s="28"/>
      <c r="B195" s="176"/>
      <c r="C195" s="253" t="s">
        <v>436</v>
      </c>
      <c r="D195" s="253" t="s">
        <v>291</v>
      </c>
      <c r="E195" s="254" t="s">
        <v>962</v>
      </c>
      <c r="F195" s="255" t="s">
        <v>963</v>
      </c>
      <c r="G195" s="256" t="s">
        <v>465</v>
      </c>
      <c r="H195" s="257">
        <v>1</v>
      </c>
      <c r="I195" s="166"/>
      <c r="J195" s="258">
        <f t="shared" si="0"/>
        <v>0</v>
      </c>
      <c r="K195" s="255" t="s">
        <v>156</v>
      </c>
      <c r="L195" s="131"/>
      <c r="M195" s="132" t="s">
        <v>1</v>
      </c>
      <c r="N195" s="133" t="s">
        <v>40</v>
      </c>
      <c r="O195" s="113">
        <v>0</v>
      </c>
      <c r="P195" s="113">
        <f t="shared" si="1"/>
        <v>0</v>
      </c>
      <c r="Q195" s="113">
        <v>0.16200000000000001</v>
      </c>
      <c r="R195" s="113">
        <f t="shared" si="2"/>
        <v>0.16200000000000001</v>
      </c>
      <c r="S195" s="113">
        <v>0</v>
      </c>
      <c r="T195" s="114">
        <f t="shared" si="3"/>
        <v>0</v>
      </c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R195" s="115" t="s">
        <v>189</v>
      </c>
      <c r="AT195" s="115" t="s">
        <v>291</v>
      </c>
      <c r="AU195" s="115" t="s">
        <v>84</v>
      </c>
      <c r="AY195" s="17" t="s">
        <v>150</v>
      </c>
      <c r="BE195" s="116">
        <f t="shared" si="4"/>
        <v>0</v>
      </c>
      <c r="BF195" s="116">
        <f t="shared" si="5"/>
        <v>0</v>
      </c>
      <c r="BG195" s="116">
        <f t="shared" si="6"/>
        <v>0</v>
      </c>
      <c r="BH195" s="116">
        <f t="shared" si="7"/>
        <v>0</v>
      </c>
      <c r="BI195" s="116">
        <f t="shared" si="8"/>
        <v>0</v>
      </c>
      <c r="BJ195" s="17" t="s">
        <v>8</v>
      </c>
      <c r="BK195" s="116">
        <f t="shared" si="9"/>
        <v>0</v>
      </c>
      <c r="BL195" s="17" t="s">
        <v>157</v>
      </c>
      <c r="BM195" s="115" t="s">
        <v>964</v>
      </c>
    </row>
    <row r="196" spans="1:65" s="2" customFormat="1" ht="21.75" customHeight="1">
      <c r="A196" s="28"/>
      <c r="B196" s="176"/>
      <c r="C196" s="236" t="s">
        <v>440</v>
      </c>
      <c r="D196" s="236" t="s">
        <v>152</v>
      </c>
      <c r="E196" s="237" t="s">
        <v>965</v>
      </c>
      <c r="F196" s="238" t="s">
        <v>966</v>
      </c>
      <c r="G196" s="239" t="s">
        <v>525</v>
      </c>
      <c r="H196" s="240">
        <v>50.3</v>
      </c>
      <c r="I196" s="165"/>
      <c r="J196" s="241">
        <f t="shared" si="0"/>
        <v>0</v>
      </c>
      <c r="K196" s="238" t="s">
        <v>156</v>
      </c>
      <c r="L196" s="29"/>
      <c r="M196" s="111" t="s">
        <v>1</v>
      </c>
      <c r="N196" s="112" t="s">
        <v>40</v>
      </c>
      <c r="O196" s="113">
        <v>2.5000000000000001E-2</v>
      </c>
      <c r="P196" s="113">
        <f t="shared" si="1"/>
        <v>1.2575000000000001</v>
      </c>
      <c r="Q196" s="113">
        <v>9.4500000000000007E-5</v>
      </c>
      <c r="R196" s="113">
        <f t="shared" si="2"/>
        <v>4.7533499999999999E-3</v>
      </c>
      <c r="S196" s="113">
        <v>0</v>
      </c>
      <c r="T196" s="114">
        <f t="shared" si="3"/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15" t="s">
        <v>157</v>
      </c>
      <c r="AT196" s="115" t="s">
        <v>152</v>
      </c>
      <c r="AU196" s="115" t="s">
        <v>84</v>
      </c>
      <c r="AY196" s="17" t="s">
        <v>150</v>
      </c>
      <c r="BE196" s="116">
        <f t="shared" si="4"/>
        <v>0</v>
      </c>
      <c r="BF196" s="116">
        <f t="shared" si="5"/>
        <v>0</v>
      </c>
      <c r="BG196" s="116">
        <f t="shared" si="6"/>
        <v>0</v>
      </c>
      <c r="BH196" s="116">
        <f t="shared" si="7"/>
        <v>0</v>
      </c>
      <c r="BI196" s="116">
        <f t="shared" si="8"/>
        <v>0</v>
      </c>
      <c r="BJ196" s="17" t="s">
        <v>8</v>
      </c>
      <c r="BK196" s="116">
        <f t="shared" si="9"/>
        <v>0</v>
      </c>
      <c r="BL196" s="17" t="s">
        <v>157</v>
      </c>
      <c r="BM196" s="115" t="s">
        <v>967</v>
      </c>
    </row>
    <row r="197" spans="1:65" s="13" customFormat="1">
      <c r="B197" s="242"/>
      <c r="C197" s="243"/>
      <c r="D197" s="244" t="s">
        <v>159</v>
      </c>
      <c r="E197" s="245" t="s">
        <v>1</v>
      </c>
      <c r="F197" s="246" t="s">
        <v>924</v>
      </c>
      <c r="G197" s="243"/>
      <c r="H197" s="247">
        <v>50.3</v>
      </c>
      <c r="I197" s="243"/>
      <c r="J197" s="243"/>
      <c r="K197" s="243"/>
      <c r="L197" s="117"/>
      <c r="M197" s="119"/>
      <c r="N197" s="120"/>
      <c r="O197" s="120"/>
      <c r="P197" s="120"/>
      <c r="Q197" s="120"/>
      <c r="R197" s="120"/>
      <c r="S197" s="120"/>
      <c r="T197" s="121"/>
      <c r="AT197" s="118" t="s">
        <v>159</v>
      </c>
      <c r="AU197" s="118" t="s">
        <v>84</v>
      </c>
      <c r="AV197" s="13" t="s">
        <v>84</v>
      </c>
      <c r="AW197" s="13" t="s">
        <v>31</v>
      </c>
      <c r="AX197" s="13" t="s">
        <v>8</v>
      </c>
      <c r="AY197" s="118" t="s">
        <v>150</v>
      </c>
    </row>
    <row r="198" spans="1:65" s="12" customFormat="1" ht="22.9" customHeight="1">
      <c r="B198" s="229"/>
      <c r="C198" s="230"/>
      <c r="D198" s="231" t="s">
        <v>74</v>
      </c>
      <c r="E198" s="234" t="s">
        <v>195</v>
      </c>
      <c r="F198" s="234" t="s">
        <v>216</v>
      </c>
      <c r="G198" s="230"/>
      <c r="H198" s="230"/>
      <c r="I198" s="230"/>
      <c r="J198" s="235">
        <f>BK198</f>
        <v>0</v>
      </c>
      <c r="K198" s="230"/>
      <c r="L198" s="103"/>
      <c r="M198" s="105"/>
      <c r="N198" s="106"/>
      <c r="O198" s="106"/>
      <c r="P198" s="107">
        <f>SUM(P199:P200)</f>
        <v>1.32</v>
      </c>
      <c r="Q198" s="106"/>
      <c r="R198" s="107">
        <f>SUM(R199:R200)</f>
        <v>1.3800000000000002E-3</v>
      </c>
      <c r="S198" s="106"/>
      <c r="T198" s="108">
        <f>SUM(T199:T200)</f>
        <v>3.4799999999999998E-2</v>
      </c>
      <c r="AR198" s="104" t="s">
        <v>8</v>
      </c>
      <c r="AT198" s="109" t="s">
        <v>74</v>
      </c>
      <c r="AU198" s="109" t="s">
        <v>8</v>
      </c>
      <c r="AY198" s="104" t="s">
        <v>150</v>
      </c>
      <c r="BK198" s="110">
        <f>SUM(BK199:BK200)</f>
        <v>0</v>
      </c>
    </row>
    <row r="199" spans="1:65" s="2" customFormat="1" ht="24.2" customHeight="1">
      <c r="A199" s="28"/>
      <c r="B199" s="176"/>
      <c r="C199" s="236" t="s">
        <v>444</v>
      </c>
      <c r="D199" s="236" t="s">
        <v>152</v>
      </c>
      <c r="E199" s="237" t="s">
        <v>968</v>
      </c>
      <c r="F199" s="238" t="s">
        <v>969</v>
      </c>
      <c r="G199" s="239" t="s">
        <v>525</v>
      </c>
      <c r="H199" s="240">
        <v>0.4</v>
      </c>
      <c r="I199" s="165"/>
      <c r="J199" s="241">
        <f>ROUND(I199*H199,0)</f>
        <v>0</v>
      </c>
      <c r="K199" s="238" t="s">
        <v>156</v>
      </c>
      <c r="L199" s="29"/>
      <c r="M199" s="111" t="s">
        <v>1</v>
      </c>
      <c r="N199" s="112" t="s">
        <v>40</v>
      </c>
      <c r="O199" s="113">
        <v>3.3</v>
      </c>
      <c r="P199" s="113">
        <f>O199*H199</f>
        <v>1.32</v>
      </c>
      <c r="Q199" s="113">
        <v>3.4499999999999999E-3</v>
      </c>
      <c r="R199" s="113">
        <f>Q199*H199</f>
        <v>1.3800000000000002E-3</v>
      </c>
      <c r="S199" s="113">
        <v>8.6999999999999994E-2</v>
      </c>
      <c r="T199" s="114">
        <f>S199*H199</f>
        <v>3.4799999999999998E-2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15" t="s">
        <v>157</v>
      </c>
      <c r="AT199" s="115" t="s">
        <v>152</v>
      </c>
      <c r="AU199" s="115" t="s">
        <v>84</v>
      </c>
      <c r="AY199" s="17" t="s">
        <v>150</v>
      </c>
      <c r="BE199" s="116">
        <f>IF(N199="základní",J199,0)</f>
        <v>0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7" t="s">
        <v>8</v>
      </c>
      <c r="BK199" s="116">
        <f>ROUND(I199*H199,0)</f>
        <v>0</v>
      </c>
      <c r="BL199" s="17" t="s">
        <v>157</v>
      </c>
      <c r="BM199" s="115" t="s">
        <v>970</v>
      </c>
    </row>
    <row r="200" spans="1:65" s="13" customFormat="1">
      <c r="B200" s="242"/>
      <c r="C200" s="243"/>
      <c r="D200" s="244" t="s">
        <v>159</v>
      </c>
      <c r="E200" s="245" t="s">
        <v>1</v>
      </c>
      <c r="F200" s="246" t="s">
        <v>971</v>
      </c>
      <c r="G200" s="243"/>
      <c r="H200" s="247">
        <v>0.4</v>
      </c>
      <c r="I200" s="243"/>
      <c r="J200" s="243"/>
      <c r="K200" s="243"/>
      <c r="L200" s="117"/>
      <c r="M200" s="119"/>
      <c r="N200" s="120"/>
      <c r="O200" s="120"/>
      <c r="P200" s="120"/>
      <c r="Q200" s="120"/>
      <c r="R200" s="120"/>
      <c r="S200" s="120"/>
      <c r="T200" s="121"/>
      <c r="AT200" s="118" t="s">
        <v>159</v>
      </c>
      <c r="AU200" s="118" t="s">
        <v>84</v>
      </c>
      <c r="AV200" s="13" t="s">
        <v>84</v>
      </c>
      <c r="AW200" s="13" t="s">
        <v>31</v>
      </c>
      <c r="AX200" s="13" t="s">
        <v>8</v>
      </c>
      <c r="AY200" s="118" t="s">
        <v>150</v>
      </c>
    </row>
    <row r="201" spans="1:65" s="12" customFormat="1" ht="22.9" customHeight="1">
      <c r="B201" s="229"/>
      <c r="C201" s="230"/>
      <c r="D201" s="231" t="s">
        <v>74</v>
      </c>
      <c r="E201" s="234" t="s">
        <v>239</v>
      </c>
      <c r="F201" s="234" t="s">
        <v>240</v>
      </c>
      <c r="G201" s="230"/>
      <c r="H201" s="230"/>
      <c r="I201" s="230"/>
      <c r="J201" s="235">
        <f>BK201</f>
        <v>0</v>
      </c>
      <c r="K201" s="230"/>
      <c r="L201" s="103"/>
      <c r="M201" s="105"/>
      <c r="N201" s="106"/>
      <c r="O201" s="106"/>
      <c r="P201" s="107">
        <f>P202</f>
        <v>29.528100000000002</v>
      </c>
      <c r="Q201" s="106"/>
      <c r="R201" s="107">
        <f>R202</f>
        <v>0</v>
      </c>
      <c r="S201" s="106"/>
      <c r="T201" s="108">
        <f>T202</f>
        <v>0</v>
      </c>
      <c r="AR201" s="104" t="s">
        <v>8</v>
      </c>
      <c r="AT201" s="109" t="s">
        <v>74</v>
      </c>
      <c r="AU201" s="109" t="s">
        <v>8</v>
      </c>
      <c r="AY201" s="104" t="s">
        <v>150</v>
      </c>
      <c r="BK201" s="110">
        <f>BK202</f>
        <v>0</v>
      </c>
    </row>
    <row r="202" spans="1:65" s="2" customFormat="1" ht="24.2" customHeight="1">
      <c r="A202" s="28"/>
      <c r="B202" s="176"/>
      <c r="C202" s="236" t="s">
        <v>448</v>
      </c>
      <c r="D202" s="236" t="s">
        <v>152</v>
      </c>
      <c r="E202" s="237" t="s">
        <v>972</v>
      </c>
      <c r="F202" s="238" t="s">
        <v>973</v>
      </c>
      <c r="G202" s="239" t="s">
        <v>192</v>
      </c>
      <c r="H202" s="240">
        <v>56.244</v>
      </c>
      <c r="I202" s="165"/>
      <c r="J202" s="241">
        <f>ROUND(I202*H202,0)</f>
        <v>0</v>
      </c>
      <c r="K202" s="238" t="s">
        <v>156</v>
      </c>
      <c r="L202" s="29"/>
      <c r="M202" s="127" t="s">
        <v>1</v>
      </c>
      <c r="N202" s="128" t="s">
        <v>40</v>
      </c>
      <c r="O202" s="129">
        <v>0.52500000000000002</v>
      </c>
      <c r="P202" s="129">
        <f>O202*H202</f>
        <v>29.528100000000002</v>
      </c>
      <c r="Q202" s="129">
        <v>0</v>
      </c>
      <c r="R202" s="129">
        <f>Q202*H202</f>
        <v>0</v>
      </c>
      <c r="S202" s="129">
        <v>0</v>
      </c>
      <c r="T202" s="130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15" t="s">
        <v>157</v>
      </c>
      <c r="AT202" s="115" t="s">
        <v>152</v>
      </c>
      <c r="AU202" s="115" t="s">
        <v>84</v>
      </c>
      <c r="AY202" s="17" t="s">
        <v>150</v>
      </c>
      <c r="BE202" s="116">
        <f>IF(N202="základní",J202,0)</f>
        <v>0</v>
      </c>
      <c r="BF202" s="116">
        <f>IF(N202="snížená",J202,0)</f>
        <v>0</v>
      </c>
      <c r="BG202" s="116">
        <f>IF(N202="zákl. přenesená",J202,0)</f>
        <v>0</v>
      </c>
      <c r="BH202" s="116">
        <f>IF(N202="sníž. přenesená",J202,0)</f>
        <v>0</v>
      </c>
      <c r="BI202" s="116">
        <f>IF(N202="nulová",J202,0)</f>
        <v>0</v>
      </c>
      <c r="BJ202" s="17" t="s">
        <v>8</v>
      </c>
      <c r="BK202" s="116">
        <f>ROUND(I202*H202,0)</f>
        <v>0</v>
      </c>
      <c r="BL202" s="17" t="s">
        <v>157</v>
      </c>
      <c r="BM202" s="115" t="s">
        <v>974</v>
      </c>
    </row>
    <row r="203" spans="1:65" s="2" customFormat="1" ht="6.95" customHeight="1">
      <c r="A203" s="28"/>
      <c r="B203" s="205"/>
      <c r="C203" s="206"/>
      <c r="D203" s="206"/>
      <c r="E203" s="206"/>
      <c r="F203" s="206"/>
      <c r="G203" s="206"/>
      <c r="H203" s="206"/>
      <c r="I203" s="206"/>
      <c r="J203" s="206"/>
      <c r="K203" s="206"/>
      <c r="L203" s="29"/>
      <c r="M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</row>
  </sheetData>
  <sheetProtection password="D62F" sheet="1" objects="1" scenarios="1"/>
  <autoFilter ref="C121:K202"/>
  <mergeCells count="9">
    <mergeCell ref="E87:H87"/>
    <mergeCell ref="E112:H112"/>
    <mergeCell ref="E114:H11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13</vt:i4>
      </vt:variant>
      <vt:variant>
        <vt:lpstr>Pojmenované oblasti</vt:lpstr>
      </vt:variant>
      <vt:variant>
        <vt:i4>26</vt:i4>
      </vt:variant>
    </vt:vector>
  </HeadingPairs>
  <TitlesOfParts>
    <vt:vector size="39" baseType="lpstr">
      <vt:lpstr>Rekapitulace stavby</vt:lpstr>
      <vt:lpstr>10b - SO 10b - obslužná k...</vt:lpstr>
      <vt:lpstr>12b - SO 12 - Gabionová s...</vt:lpstr>
      <vt:lpstr>15b - SO 15b - Příkop a v...</vt:lpstr>
      <vt:lpstr>38db - SO 38d - Oplocení ...</vt:lpstr>
      <vt:lpstr>41b - SO 41b - Terénní úp...</vt:lpstr>
      <vt:lpstr>45b - SO 45b - pěší komun...</vt:lpstr>
      <vt:lpstr>46b - SO 46b - sadové úpr...</vt:lpstr>
      <vt:lpstr>54b - SO 54b - splašková ...</vt:lpstr>
      <vt:lpstr>56b - SO 56b - Veřejné os...</vt:lpstr>
      <vt:lpstr>57b - SO 57b - Elektrický...</vt:lpstr>
      <vt:lpstr>99b - Vedlejší náklady - ...</vt:lpstr>
      <vt:lpstr>Seznam figur</vt:lpstr>
      <vt:lpstr>'10b - SO 10b - obslužná k...'!Názvy_tisku</vt:lpstr>
      <vt:lpstr>'12b - SO 12 - Gabionová s...'!Názvy_tisku</vt:lpstr>
      <vt:lpstr>'15b - SO 15b - Příkop a v...'!Názvy_tisku</vt:lpstr>
      <vt:lpstr>'38db - SO 38d - Oplocení ...'!Názvy_tisku</vt:lpstr>
      <vt:lpstr>'41b - SO 41b - Terénní úp...'!Názvy_tisku</vt:lpstr>
      <vt:lpstr>'45b - SO 45b - pěší komun...'!Názvy_tisku</vt:lpstr>
      <vt:lpstr>'46b - SO 46b - sadové úpr...'!Názvy_tisku</vt:lpstr>
      <vt:lpstr>'54b - SO 54b - splašková ...'!Názvy_tisku</vt:lpstr>
      <vt:lpstr>'56b - SO 56b - Veřejné os...'!Názvy_tisku</vt:lpstr>
      <vt:lpstr>'57b - SO 57b - Elektrický...'!Názvy_tisku</vt:lpstr>
      <vt:lpstr>'99b - Vedlejší náklady - ...'!Názvy_tisku</vt:lpstr>
      <vt:lpstr>'Rekapitulace stavby'!Názvy_tisku</vt:lpstr>
      <vt:lpstr>'Seznam figur'!Názvy_tisku</vt:lpstr>
      <vt:lpstr>'10b - SO 10b - obslužná k...'!Oblast_tisku</vt:lpstr>
      <vt:lpstr>'12b - SO 12 - Gabionová s...'!Oblast_tisku</vt:lpstr>
      <vt:lpstr>'15b - SO 15b - Příkop a v...'!Oblast_tisku</vt:lpstr>
      <vt:lpstr>'38db - SO 38d - Oplocení ...'!Oblast_tisku</vt:lpstr>
      <vt:lpstr>'41b - SO 41b - Terénní úp...'!Oblast_tisku</vt:lpstr>
      <vt:lpstr>'45b - SO 45b - pěší komun...'!Oblast_tisku</vt:lpstr>
      <vt:lpstr>'46b - SO 46b - sadové úpr...'!Oblast_tisku</vt:lpstr>
      <vt:lpstr>'54b - SO 54b - splašková ...'!Oblast_tisku</vt:lpstr>
      <vt:lpstr>'56b - SO 56b - Veřejné os...'!Oblast_tisku</vt:lpstr>
      <vt:lpstr>'57b - SO 57b - Elektrický...'!Oblast_tisku</vt:lpstr>
      <vt:lpstr>'99b - Vedlejší náklady - 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Lenovo-PC\Svehla</dc:creator>
  <cp:lastModifiedBy>Petr.Jiricka</cp:lastModifiedBy>
  <dcterms:created xsi:type="dcterms:W3CDTF">2022-08-19T17:35:39Z</dcterms:created>
  <dcterms:modified xsi:type="dcterms:W3CDTF">2022-09-16T08:47:50Z</dcterms:modified>
</cp:coreProperties>
</file>